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antenimiento\Documentación\7. PLIEGOS DE CONTRATOS\PliegoSuministroEE ABR2018-DIC2019\"/>
    </mc:Choice>
  </mc:AlternateContent>
  <workbookProtection workbookPassword="97B2" lockStructure="1"/>
  <bookViews>
    <workbookView xWindow="0" yWindow="0" windowWidth="6984" windowHeight="6240"/>
  </bookViews>
  <sheets>
    <sheet name="Cotizacion" sheetId="1" r:id="rId1"/>
    <sheet name="MasterTar" sheetId="7" r:id="rId2"/>
    <sheet name="Cantoblanco" sheetId="6" r:id="rId3"/>
    <sheet name="Medicina" sheetId="5" r:id="rId4"/>
    <sheet name="Corrala" sheetId="3" r:id="rId5"/>
    <sheet name="Cristalera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U20" i="1"/>
  <c r="U19" i="1"/>
  <c r="U18" i="1"/>
  <c r="U23" i="1" l="1"/>
  <c r="J12" i="1" s="1"/>
  <c r="L12" i="1" s="1"/>
  <c r="P23" i="1"/>
  <c r="O23" i="1"/>
  <c r="N23" i="1"/>
  <c r="T23" i="1" s="1"/>
  <c r="U22" i="1"/>
  <c r="J11" i="1" s="1"/>
  <c r="L11" i="1" s="1"/>
  <c r="M11" i="1" s="1"/>
  <c r="P22" i="1"/>
  <c r="O22" i="1"/>
  <c r="N22" i="1"/>
  <c r="T22" i="1" s="1"/>
  <c r="V21" i="1"/>
  <c r="J10" i="1" s="1"/>
  <c r="P21" i="1"/>
  <c r="O21" i="1"/>
  <c r="N21" i="1"/>
  <c r="V20" i="1"/>
  <c r="J9" i="1" s="1"/>
  <c r="P20" i="1"/>
  <c r="O20" i="1"/>
  <c r="N20" i="1"/>
  <c r="V19" i="1"/>
  <c r="J8" i="1" s="1"/>
  <c r="S19" i="1"/>
  <c r="R19" i="1"/>
  <c r="Q19" i="1"/>
  <c r="P19" i="1"/>
  <c r="O19" i="1"/>
  <c r="T19" i="1" s="1"/>
  <c r="N19" i="1"/>
  <c r="V18" i="1"/>
  <c r="J7" i="1" s="1"/>
  <c r="S18" i="1"/>
  <c r="R18" i="1"/>
  <c r="Q18" i="1"/>
  <c r="P18" i="1"/>
  <c r="O18" i="1"/>
  <c r="N18" i="1"/>
  <c r="K12" i="1"/>
  <c r="K11" i="1"/>
  <c r="K10" i="1"/>
  <c r="J6" i="1"/>
  <c r="G25" i="6"/>
  <c r="F25" i="6"/>
  <c r="E25" i="6"/>
  <c r="D25" i="6"/>
  <c r="C25" i="6"/>
  <c r="B25" i="6"/>
  <c r="H25" i="6" s="1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G25" i="5"/>
  <c r="F25" i="5"/>
  <c r="E25" i="5"/>
  <c r="D25" i="5"/>
  <c r="C25" i="5"/>
  <c r="H25" i="5" s="1"/>
  <c r="B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T20" i="1" l="1"/>
  <c r="T17" i="1" s="1"/>
  <c r="T21" i="1"/>
  <c r="K9" i="1"/>
  <c r="T18" i="1"/>
  <c r="L9" i="1"/>
  <c r="L10" i="1"/>
  <c r="K7" i="1"/>
  <c r="L7" i="1" s="1"/>
  <c r="K8" i="1"/>
  <c r="L8" i="1" s="1"/>
  <c r="J13" i="1"/>
  <c r="M7" i="1" l="1"/>
  <c r="L13" i="1"/>
  <c r="K13" i="1"/>
  <c r="D25" i="4" l="1"/>
  <c r="E25" i="4" s="1"/>
  <c r="C25" i="4"/>
  <c r="B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D25" i="3"/>
  <c r="C25" i="3"/>
  <c r="B25" i="3"/>
  <c r="E25" i="3" s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<sst xmlns="http://schemas.openxmlformats.org/spreadsheetml/2006/main" count="132" uniqueCount="69">
  <si>
    <r>
      <t> P1(Punta), P2(Llano) y P3(</t>
    </r>
    <r>
      <rPr>
        <b/>
        <sz val="9"/>
        <color indexed="23"/>
        <rFont val="Arial"/>
        <family val="2"/>
      </rPr>
      <t>Valle</t>
    </r>
    <r>
      <rPr>
        <sz val="9"/>
        <color indexed="63"/>
        <rFont val="Arial"/>
        <family val="2"/>
      </rPr>
      <t>)</t>
    </r>
  </si>
  <si>
    <t>Depuradora</t>
  </si>
  <si>
    <t>P1</t>
  </si>
  <si>
    <t>P2</t>
  </si>
  <si>
    <t>P3</t>
  </si>
  <si>
    <t>P0</t>
  </si>
  <si>
    <t>TOTAL</t>
  </si>
  <si>
    <t>Museo de la Corrala</t>
  </si>
  <si>
    <t>Residencia La Cristalera</t>
  </si>
  <si>
    <t>Medicina</t>
  </si>
  <si>
    <t>P4</t>
  </si>
  <si>
    <t>P5</t>
  </si>
  <si>
    <t>P6</t>
  </si>
  <si>
    <t>Cantoblanco</t>
  </si>
  <si>
    <t>Orden IET/107/2014, de 31 de enero, Real Decreto-ley 9/2015</t>
  </si>
  <si>
    <t>TP (€/KW año)</t>
  </si>
  <si>
    <t>TE (€/Kwh)</t>
  </si>
  <si>
    <t>T.Acceso</t>
  </si>
  <si>
    <t>3.0.A</t>
  </si>
  <si>
    <t>3.1.A</t>
  </si>
  <si>
    <t>6.1</t>
  </si>
  <si>
    <r>
      <t xml:space="preserve">Fichero de cotización suministro eléctrico </t>
    </r>
    <r>
      <rPr>
        <b/>
        <i/>
        <sz val="14"/>
        <color indexed="30"/>
        <rFont val="Arial"/>
        <family val="2"/>
      </rPr>
      <t>LOTE 1. Alta Tensión</t>
    </r>
    <r>
      <rPr>
        <b/>
        <i/>
        <sz val="10"/>
        <rFont val="Arial"/>
        <family val="2"/>
      </rPr>
      <t xml:space="preserve">, </t>
    </r>
    <r>
      <rPr>
        <b/>
        <i/>
        <sz val="14"/>
        <rFont val="Arial"/>
        <family val="2"/>
      </rPr>
      <t>Universidad Autónoma de Madrid</t>
    </r>
  </si>
  <si>
    <t>Coste de la energía  en Cent € /kWh por periodo  con TAR incluida sin IE, ni IVA. Considerar 6 decimales</t>
  </si>
  <si>
    <t>Suministro</t>
  </si>
  <si>
    <t>TE con IE</t>
  </si>
  <si>
    <t>Coste total con IVA</t>
  </si>
  <si>
    <t>IMPORTE LOTE 1    (alta tensión)</t>
  </si>
  <si>
    <t>Se 1</t>
  </si>
  <si>
    <t>AT nº1</t>
  </si>
  <si>
    <t>Se 2</t>
  </si>
  <si>
    <t>AT nº2</t>
  </si>
  <si>
    <t>Se 3</t>
  </si>
  <si>
    <t>AT nº3</t>
  </si>
  <si>
    <t>Se 4</t>
  </si>
  <si>
    <t>AT nº4</t>
  </si>
  <si>
    <t>Se 5</t>
  </si>
  <si>
    <t>BT nº1</t>
  </si>
  <si>
    <t>LOTE 2. Baja Tensión</t>
  </si>
  <si>
    <t>Se 6</t>
  </si>
  <si>
    <t>BT nº2</t>
  </si>
  <si>
    <t>Total</t>
  </si>
  <si>
    <t>Potencia Contratada (kW)</t>
  </si>
  <si>
    <t>Previsión de Consumo en kWh para el periodo desde 1 de Abril de 2018 a 31 de Diciembre de 2019 (considerando como mes consumo tipo los del periodo desde Noviembre de 2016 a Octubre de 2017)</t>
  </si>
  <si>
    <t>kWh/año</t>
  </si>
  <si>
    <t>LOTE</t>
  </si>
  <si>
    <t xml:space="preserve">CUP (CUP 22) </t>
  </si>
  <si>
    <t xml:space="preserve">Descripción interna punto de suministro </t>
  </si>
  <si>
    <t xml:space="preserve">TAR </t>
  </si>
  <si>
    <t>Vencimiento contrato Actual</t>
  </si>
  <si>
    <t>P1- Potencia Contratada kW</t>
  </si>
  <si>
    <t>P2- Potencia Contratada kW</t>
  </si>
  <si>
    <t>P3- Potencia Contratada kW</t>
  </si>
  <si>
    <t>P4- Potencia Contratada kW</t>
  </si>
  <si>
    <t>P5- Potencia Contratada kW</t>
  </si>
  <si>
    <t>P6- Potencia Contratada kW</t>
  </si>
  <si>
    <t>TP 12 meses con IE (€)</t>
  </si>
  <si>
    <t>TP 21 meses con IE (€)</t>
  </si>
  <si>
    <t>LOTE 1. Alta Tensión</t>
  </si>
  <si>
    <t>ES0021000004848596SD1P</t>
  </si>
  <si>
    <t>General Cantoblanco</t>
  </si>
  <si>
    <t>ES0021000005108024RC1P</t>
  </si>
  <si>
    <t>Facultad de Medicina</t>
  </si>
  <si>
    <t>ES0022000008683602XP1P</t>
  </si>
  <si>
    <t>Centro de actividades culturales La Corrala</t>
  </si>
  <si>
    <t>ES0021000005332944YT1P</t>
  </si>
  <si>
    <t>Residencia la Cristalera</t>
  </si>
  <si>
    <t>ES0021000004848594SF1P</t>
  </si>
  <si>
    <t>ES0021000004826619WC1P</t>
  </si>
  <si>
    <t>Colegio Mayor Luis Vives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</si>
</sst>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00000"/>
    <numFmt numFmtId="166" formatCode="0.00000"/>
    <numFmt numFmtId="167" formatCode="0.0000"/>
    <numFmt numFmtId="168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545454"/>
      <name val="Arial"/>
      <family val="2"/>
    </font>
    <font>
      <b/>
      <sz val="9"/>
      <color indexed="23"/>
      <name val="Arial"/>
      <family val="2"/>
    </font>
    <font>
      <sz val="9"/>
      <color indexed="63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14"/>
      <color indexed="30"/>
      <name val="Arial"/>
      <family val="2"/>
    </font>
    <font>
      <b/>
      <i/>
      <sz val="14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7" fontId="2" fillId="3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7" fontId="2" fillId="2" borderId="1" xfId="0" applyNumberFormat="1" applyFont="1" applyFill="1" applyBorder="1"/>
    <xf numFmtId="164" fontId="2" fillId="0" borderId="1" xfId="1" applyNumberFormat="1" applyFont="1" applyBorder="1"/>
    <xf numFmtId="0" fontId="2" fillId="0" borderId="1" xfId="0" applyFont="1" applyFill="1" applyBorder="1" applyAlignment="1">
      <alignment horizontal="right"/>
    </xf>
    <xf numFmtId="17" fontId="2" fillId="3" borderId="1" xfId="0" applyNumberFormat="1" applyFont="1" applyFill="1" applyBorder="1"/>
    <xf numFmtId="17" fontId="6" fillId="0" borderId="1" xfId="0" applyNumberFormat="1" applyFont="1" applyBorder="1"/>
    <xf numFmtId="164" fontId="6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17" fontId="6" fillId="0" borderId="1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0" fontId="7" fillId="5" borderId="0" xfId="0" applyFont="1" applyFill="1"/>
    <xf numFmtId="0" fontId="7" fillId="6" borderId="0" xfId="0" applyFont="1" applyFill="1"/>
    <xf numFmtId="0" fontId="7" fillId="0" borderId="0" xfId="0" applyFont="1"/>
    <xf numFmtId="0" fontId="8" fillId="5" borderId="0" xfId="0" applyFont="1" applyFill="1"/>
    <xf numFmtId="0" fontId="7" fillId="5" borderId="0" xfId="0" applyFont="1" applyFill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8" fillId="5" borderId="14" xfId="0" applyFont="1" applyFill="1" applyBorder="1"/>
    <xf numFmtId="165" fontId="8" fillId="0" borderId="1" xfId="0" applyNumberFormat="1" applyFont="1" applyFill="1" applyBorder="1"/>
    <xf numFmtId="165" fontId="8" fillId="5" borderId="15" xfId="0" applyNumberFormat="1" applyFont="1" applyFill="1" applyBorder="1"/>
    <xf numFmtId="165" fontId="8" fillId="5" borderId="16" xfId="0" applyNumberFormat="1" applyFont="1" applyFill="1" applyBorder="1"/>
    <xf numFmtId="165" fontId="8" fillId="5" borderId="17" xfId="0" applyNumberFormat="1" applyFont="1" applyFill="1" applyBorder="1"/>
    <xf numFmtId="165" fontId="8" fillId="5" borderId="3" xfId="0" applyNumberFormat="1" applyFont="1" applyFill="1" applyBorder="1"/>
    <xf numFmtId="165" fontId="8" fillId="5" borderId="4" xfId="0" applyNumberFormat="1" applyFont="1" applyFill="1" applyBorder="1"/>
    <xf numFmtId="0" fontId="8" fillId="5" borderId="18" xfId="0" applyFont="1" applyFill="1" applyBorder="1"/>
    <xf numFmtId="0" fontId="8" fillId="6" borderId="0" xfId="0" applyFont="1" applyFill="1" applyBorder="1"/>
    <xf numFmtId="165" fontId="8" fillId="6" borderId="0" xfId="0" applyNumberFormat="1" applyFont="1" applyFill="1" applyBorder="1"/>
    <xf numFmtId="0" fontId="8" fillId="5" borderId="0" xfId="0" applyFont="1" applyFill="1" applyAlignment="1">
      <alignment wrapText="1"/>
    </xf>
    <xf numFmtId="0" fontId="8" fillId="5" borderId="19" xfId="0" applyFont="1" applyFill="1" applyBorder="1" applyAlignment="1">
      <alignment wrapText="1"/>
    </xf>
    <xf numFmtId="0" fontId="10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wrapText="1"/>
    </xf>
    <xf numFmtId="0" fontId="13" fillId="5" borderId="0" xfId="0" applyFont="1" applyFill="1" applyAlignment="1">
      <alignment wrapText="1"/>
    </xf>
    <xf numFmtId="0" fontId="8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44" fontId="9" fillId="5" borderId="0" xfId="0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9" fillId="5" borderId="25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5" borderId="27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center" vertical="center" wrapText="1"/>
    </xf>
    <xf numFmtId="166" fontId="15" fillId="9" borderId="28" xfId="0" applyNumberFormat="1" applyFont="1" applyFill="1" applyBorder="1" applyAlignment="1" applyProtection="1">
      <alignment vertical="center" wrapText="1"/>
      <protection locked="0"/>
    </xf>
    <xf numFmtId="165" fontId="15" fillId="9" borderId="28" xfId="0" applyNumberFormat="1" applyFont="1" applyFill="1" applyBorder="1" applyAlignment="1" applyProtection="1">
      <alignment vertical="center" wrapText="1"/>
      <protection locked="0"/>
    </xf>
    <xf numFmtId="4" fontId="8" fillId="10" borderId="28" xfId="0" applyNumberFormat="1" applyFont="1" applyFill="1" applyBorder="1" applyAlignment="1">
      <alignment vertical="center" wrapText="1"/>
    </xf>
    <xf numFmtId="44" fontId="8" fillId="5" borderId="28" xfId="3" applyFont="1" applyFill="1" applyBorder="1" applyAlignment="1">
      <alignment vertical="center" wrapText="1"/>
    </xf>
    <xf numFmtId="44" fontId="8" fillId="5" borderId="29" xfId="3" applyFont="1" applyFill="1" applyBorder="1" applyAlignment="1">
      <alignment vertical="center" wrapText="1"/>
    </xf>
    <xf numFmtId="3" fontId="8" fillId="5" borderId="0" xfId="0" applyNumberFormat="1" applyFont="1" applyFill="1" applyAlignment="1">
      <alignment vertical="center" wrapText="1"/>
    </xf>
    <xf numFmtId="0" fontId="8" fillId="5" borderId="3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166" fontId="15" fillId="9" borderId="1" xfId="0" applyNumberFormat="1" applyFont="1" applyFill="1" applyBorder="1" applyAlignment="1" applyProtection="1">
      <alignment vertical="center" wrapText="1"/>
      <protection locked="0"/>
    </xf>
    <xf numFmtId="165" fontId="15" fillId="9" borderId="1" xfId="0" applyNumberFormat="1" applyFont="1" applyFill="1" applyBorder="1" applyAlignment="1" applyProtection="1">
      <alignment vertical="center" wrapText="1"/>
      <protection locked="0"/>
    </xf>
    <xf numFmtId="4" fontId="8" fillId="10" borderId="1" xfId="0" applyNumberFormat="1" applyFont="1" applyFill="1" applyBorder="1" applyAlignment="1">
      <alignment vertical="center" wrapText="1"/>
    </xf>
    <xf numFmtId="44" fontId="8" fillId="5" borderId="1" xfId="3" applyFont="1" applyFill="1" applyBorder="1" applyAlignment="1">
      <alignment vertical="center" wrapText="1"/>
    </xf>
    <xf numFmtId="44" fontId="8" fillId="5" borderId="32" xfId="3" applyFont="1" applyFill="1" applyBorder="1" applyAlignment="1">
      <alignment vertical="center" wrapText="1"/>
    </xf>
    <xf numFmtId="167" fontId="8" fillId="12" borderId="1" xfId="0" applyNumberFormat="1" applyFont="1" applyFill="1" applyBorder="1" applyAlignment="1" applyProtection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horizontal="center" vertical="center" wrapText="1"/>
    </xf>
    <xf numFmtId="166" fontId="15" fillId="9" borderId="35" xfId="0" applyNumberFormat="1" applyFont="1" applyFill="1" applyBorder="1" applyAlignment="1" applyProtection="1">
      <alignment vertical="center" wrapText="1"/>
      <protection locked="0"/>
    </xf>
    <xf numFmtId="167" fontId="8" fillId="12" borderId="35" xfId="0" applyNumberFormat="1" applyFont="1" applyFill="1" applyBorder="1" applyAlignment="1" applyProtection="1">
      <alignment vertical="center" wrapText="1"/>
    </xf>
    <xf numFmtId="4" fontId="8" fillId="10" borderId="35" xfId="0" applyNumberFormat="1" applyFont="1" applyFill="1" applyBorder="1" applyAlignment="1">
      <alignment vertical="center" wrapText="1"/>
    </xf>
    <xf numFmtId="44" fontId="8" fillId="5" borderId="35" xfId="3" applyFont="1" applyFill="1" applyBorder="1" applyAlignment="1">
      <alignment vertical="center" wrapText="1"/>
    </xf>
    <xf numFmtId="44" fontId="8" fillId="5" borderId="36" xfId="3" applyFont="1" applyFill="1" applyBorder="1" applyAlignment="1">
      <alignment vertical="center" wrapText="1"/>
    </xf>
    <xf numFmtId="166" fontId="8" fillId="9" borderId="28" xfId="0" applyNumberFormat="1" applyFont="1" applyFill="1" applyBorder="1" applyAlignment="1" applyProtection="1">
      <alignment vertical="center" wrapText="1"/>
      <protection locked="0"/>
    </xf>
    <xf numFmtId="167" fontId="8" fillId="12" borderId="28" xfId="0" applyNumberFormat="1" applyFont="1" applyFill="1" applyBorder="1" applyAlignment="1" applyProtection="1">
      <alignment vertical="center" wrapText="1"/>
      <protection locked="0"/>
    </xf>
    <xf numFmtId="4" fontId="8" fillId="5" borderId="28" xfId="0" applyNumberFormat="1" applyFont="1" applyFill="1" applyBorder="1" applyAlignment="1">
      <alignment vertical="center" wrapText="1"/>
    </xf>
    <xf numFmtId="166" fontId="8" fillId="9" borderId="35" xfId="0" applyNumberFormat="1" applyFont="1" applyFill="1" applyBorder="1" applyAlignment="1" applyProtection="1">
      <alignment vertical="center" wrapText="1"/>
      <protection locked="0"/>
    </xf>
    <xf numFmtId="167" fontId="8" fillId="12" borderId="35" xfId="0" applyNumberFormat="1" applyFont="1" applyFill="1" applyBorder="1" applyAlignment="1" applyProtection="1">
      <alignment vertical="center" wrapText="1"/>
      <protection locked="0"/>
    </xf>
    <xf numFmtId="4" fontId="8" fillId="5" borderId="35" xfId="0" applyNumberFormat="1" applyFont="1" applyFill="1" applyBorder="1" applyAlignment="1">
      <alignment vertical="center" wrapText="1"/>
    </xf>
    <xf numFmtId="4" fontId="8" fillId="5" borderId="6" xfId="0" applyNumberFormat="1" applyFont="1" applyFill="1" applyBorder="1" applyAlignment="1">
      <alignment vertical="center" wrapText="1"/>
    </xf>
    <xf numFmtId="4" fontId="8" fillId="5" borderId="6" xfId="3" applyNumberFormat="1" applyFont="1" applyFill="1" applyBorder="1" applyAlignment="1">
      <alignment vertical="center" wrapText="1"/>
    </xf>
    <xf numFmtId="44" fontId="9" fillId="5" borderId="6" xfId="2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 wrapText="1"/>
    </xf>
    <xf numFmtId="168" fontId="8" fillId="5" borderId="0" xfId="0" applyNumberFormat="1" applyFont="1" applyFill="1" applyBorder="1" applyAlignment="1">
      <alignment vertical="center" wrapText="1"/>
    </xf>
    <xf numFmtId="44" fontId="8" fillId="5" borderId="0" xfId="3" applyFont="1" applyFill="1" applyBorder="1" applyAlignment="1">
      <alignment vertical="center" wrapText="1"/>
    </xf>
    <xf numFmtId="44" fontId="9" fillId="5" borderId="0" xfId="3" applyFont="1" applyFill="1" applyBorder="1" applyAlignment="1">
      <alignment vertical="center" wrapText="1"/>
    </xf>
    <xf numFmtId="44" fontId="8" fillId="5" borderId="0" xfId="0" applyNumberFormat="1" applyFont="1" applyFill="1" applyAlignment="1">
      <alignment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9" fillId="5" borderId="25" xfId="0" applyFont="1" applyFill="1" applyBorder="1" applyAlignment="1" applyProtection="1">
      <alignment horizontal="center" vertical="center" wrapText="1"/>
    </xf>
    <xf numFmtId="0" fontId="9" fillId="7" borderId="25" xfId="0" applyFont="1" applyFill="1" applyBorder="1" applyAlignment="1" applyProtection="1">
      <alignment horizontal="center" vertical="center" wrapText="1"/>
    </xf>
    <xf numFmtId="3" fontId="9" fillId="8" borderId="25" xfId="0" applyNumberFormat="1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vertical="center" wrapText="1"/>
    </xf>
    <xf numFmtId="0" fontId="8" fillId="6" borderId="44" xfId="0" applyFont="1" applyFill="1" applyBorder="1" applyAlignment="1">
      <alignment vertical="center" wrapText="1"/>
    </xf>
    <xf numFmtId="14" fontId="8" fillId="5" borderId="28" xfId="0" applyNumberFormat="1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vertical="center" wrapText="1"/>
    </xf>
    <xf numFmtId="3" fontId="8" fillId="15" borderId="28" xfId="0" applyNumberFormat="1" applyFont="1" applyFill="1" applyBorder="1" applyAlignment="1">
      <alignment vertical="center" wrapText="1"/>
    </xf>
    <xf numFmtId="3" fontId="8" fillId="5" borderId="28" xfId="0" applyNumberFormat="1" applyFont="1" applyFill="1" applyBorder="1" applyAlignment="1">
      <alignment vertical="center" wrapText="1"/>
    </xf>
    <xf numFmtId="44" fontId="8" fillId="2" borderId="45" xfId="2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vertical="center" wrapText="1"/>
    </xf>
    <xf numFmtId="3" fontId="8" fillId="1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vertical="center" wrapText="1"/>
    </xf>
    <xf numFmtId="44" fontId="8" fillId="2" borderId="47" xfId="2" applyFont="1" applyFill="1" applyBorder="1" applyAlignment="1">
      <alignment horizontal="right" vertical="center" wrapText="1"/>
    </xf>
    <xf numFmtId="0" fontId="8" fillId="5" borderId="35" xfId="0" applyFont="1" applyFill="1" applyBorder="1" applyAlignment="1">
      <alignment vertical="center" wrapText="1"/>
    </xf>
    <xf numFmtId="0" fontId="8" fillId="6" borderId="49" xfId="0" applyFont="1" applyFill="1" applyBorder="1" applyAlignment="1">
      <alignment vertical="center" wrapText="1"/>
    </xf>
    <xf numFmtId="14" fontId="8" fillId="5" borderId="35" xfId="0" applyNumberFormat="1" applyFont="1" applyFill="1" applyBorder="1" applyAlignment="1">
      <alignment horizontal="center" vertical="center" wrapText="1"/>
    </xf>
    <xf numFmtId="0" fontId="8" fillId="14" borderId="35" xfId="0" applyFont="1" applyFill="1" applyBorder="1" applyAlignment="1">
      <alignment vertical="center" wrapText="1"/>
    </xf>
    <xf numFmtId="3" fontId="8" fillId="15" borderId="35" xfId="0" applyNumberFormat="1" applyFont="1" applyFill="1" applyBorder="1" applyAlignment="1">
      <alignment vertical="center" wrapText="1"/>
    </xf>
    <xf numFmtId="3" fontId="8" fillId="5" borderId="35" xfId="0" applyNumberFormat="1" applyFont="1" applyFill="1" applyBorder="1" applyAlignment="1">
      <alignment vertical="center" wrapText="1"/>
    </xf>
    <xf numFmtId="44" fontId="8" fillId="2" borderId="50" xfId="2" applyFont="1" applyFill="1" applyBorder="1" applyAlignment="1">
      <alignment horizontal="right" vertical="center" wrapText="1"/>
    </xf>
    <xf numFmtId="44" fontId="8" fillId="2" borderId="45" xfId="3" applyFont="1" applyFill="1" applyBorder="1" applyAlignment="1">
      <alignment horizontal="right" vertical="center" wrapText="1"/>
    </xf>
    <xf numFmtId="44" fontId="8" fillId="2" borderId="50" xfId="3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10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 wrapText="1"/>
    </xf>
    <xf numFmtId="0" fontId="9" fillId="5" borderId="2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>
      <alignment horizontal="center"/>
    </xf>
    <xf numFmtId="44" fontId="14" fillId="11" borderId="30" xfId="0" applyNumberFormat="1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textRotation="45"/>
    </xf>
    <xf numFmtId="0" fontId="18" fillId="0" borderId="48" xfId="0" applyFont="1" applyBorder="1" applyAlignment="1">
      <alignment horizontal="center" vertical="center" textRotation="45"/>
    </xf>
    <xf numFmtId="0" fontId="9" fillId="6" borderId="26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 applyProtection="1">
      <alignment horizontal="center" vertical="center" wrapText="1"/>
    </xf>
    <xf numFmtId="0" fontId="17" fillId="0" borderId="43" xfId="0" applyFont="1" applyBorder="1" applyAlignment="1">
      <alignment horizontal="center" vertical="center" textRotation="45"/>
    </xf>
    <xf numFmtId="0" fontId="17" fillId="0" borderId="46" xfId="0" applyFont="1" applyBorder="1" applyAlignment="1">
      <alignment horizontal="center" vertical="center" textRotation="45"/>
    </xf>
    <xf numFmtId="0" fontId="17" fillId="0" borderId="48" xfId="0" applyFont="1" applyBorder="1" applyAlignment="1">
      <alignment horizontal="center" vertical="center" textRotation="45"/>
    </xf>
    <xf numFmtId="44" fontId="8" fillId="13" borderId="38" xfId="0" applyNumberFormat="1" applyFont="1" applyFill="1" applyBorder="1" applyAlignment="1">
      <alignment horizontal="center" vertical="center" wrapText="1"/>
    </xf>
    <xf numFmtId="0" fontId="8" fillId="13" borderId="39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Euro" xfId="3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3"/>
  <sheetViews>
    <sheetView tabSelected="1" topLeftCell="B1" zoomScaleNormal="100" workbookViewId="0">
      <selection activeCell="C2" sqref="C2"/>
    </sheetView>
  </sheetViews>
  <sheetFormatPr baseColWidth="10" defaultRowHeight="10.199999999999999" x14ac:dyDescent="0.2"/>
  <cols>
    <col min="1" max="3" width="11.5546875" style="33"/>
    <col min="4" max="4" width="12" style="33" customWidth="1"/>
    <col min="5" max="5" width="13.44140625" style="33" bestFit="1" customWidth="1"/>
    <col min="6" max="6" width="11.5546875" style="33"/>
    <col min="7" max="7" width="11.6640625" style="33" bestFit="1" customWidth="1"/>
    <col min="8" max="8" width="14.88671875" style="33" bestFit="1" customWidth="1"/>
    <col min="9" max="9" width="11.6640625" style="33" bestFit="1" customWidth="1"/>
    <col min="10" max="10" width="13.33203125" style="33" bestFit="1" customWidth="1"/>
    <col min="11" max="11" width="11.6640625" style="33" bestFit="1" customWidth="1"/>
    <col min="12" max="12" width="15.44140625" style="33" bestFit="1" customWidth="1"/>
    <col min="13" max="13" width="20.33203125" style="33" customWidth="1"/>
    <col min="14" max="14" width="11.6640625" style="33" bestFit="1" customWidth="1"/>
    <col min="15" max="15" width="16.88671875" style="33" customWidth="1"/>
    <col min="16" max="20" width="11.6640625" style="33" bestFit="1" customWidth="1"/>
    <col min="21" max="21" width="15.44140625" style="33" customWidth="1"/>
    <col min="22" max="16384" width="11.5546875" style="33"/>
  </cols>
  <sheetData>
    <row r="1" spans="1:43" ht="35.4" customHeight="1" thickBot="1" x14ac:dyDescent="0.25">
      <c r="A1" s="32"/>
      <c r="B1" s="53"/>
      <c r="C1" s="53"/>
      <c r="D1" s="134" t="s">
        <v>21</v>
      </c>
      <c r="E1" s="134"/>
      <c r="F1" s="134"/>
      <c r="G1" s="134"/>
      <c r="H1" s="134"/>
      <c r="I1" s="134"/>
      <c r="J1" s="134"/>
      <c r="K1" s="134"/>
      <c r="L1" s="134"/>
      <c r="M1" s="54"/>
      <c r="N1" s="54"/>
      <c r="O1" s="54"/>
      <c r="P1" s="54"/>
      <c r="Q1" s="54"/>
      <c r="R1" s="54"/>
      <c r="S1" s="54"/>
      <c r="T1" s="54"/>
      <c r="U1" s="54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43" ht="35.4" customHeight="1" x14ac:dyDescent="0.2">
      <c r="A2" s="32"/>
      <c r="B2" s="53"/>
      <c r="C2" s="53"/>
      <c r="D2" s="55"/>
      <c r="E2" s="55"/>
      <c r="F2" s="55"/>
      <c r="G2" s="55"/>
      <c r="H2" s="55"/>
      <c r="I2" s="55"/>
      <c r="J2" s="55"/>
      <c r="K2" s="55"/>
      <c r="L2" s="55"/>
      <c r="M2" s="56"/>
      <c r="N2" s="56"/>
      <c r="O2" s="56"/>
      <c r="P2" s="56"/>
      <c r="Q2" s="56"/>
      <c r="R2" s="56"/>
      <c r="S2" s="56"/>
      <c r="T2" s="56"/>
      <c r="U2" s="56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ht="6.6" customHeight="1" x14ac:dyDescent="0.2">
      <c r="A3" s="32"/>
      <c r="B3" s="53"/>
      <c r="C3" s="53"/>
      <c r="D3" s="55"/>
      <c r="E3" s="55"/>
      <c r="F3" s="55"/>
      <c r="G3" s="55"/>
      <c r="H3" s="55"/>
      <c r="I3" s="55"/>
      <c r="J3" s="55"/>
      <c r="K3" s="55"/>
      <c r="L3" s="55"/>
      <c r="M3" s="56"/>
      <c r="N3" s="56"/>
      <c r="O3" s="56"/>
      <c r="P3" s="56"/>
      <c r="Q3" s="56"/>
      <c r="R3" s="56"/>
      <c r="S3" s="56"/>
      <c r="T3" s="56"/>
      <c r="U3" s="56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x14ac:dyDescent="0.2">
      <c r="A4" s="32"/>
      <c r="B4" s="53"/>
      <c r="C4" s="53"/>
      <c r="D4" s="57"/>
      <c r="E4" s="57"/>
      <c r="F4" s="53"/>
      <c r="G4" s="53"/>
      <c r="H4" s="53"/>
      <c r="I4" s="53"/>
      <c r="J4" s="53"/>
      <c r="K4" s="53"/>
      <c r="L4" s="53"/>
      <c r="M4" s="53"/>
      <c r="N4" s="53"/>
      <c r="O4" s="58"/>
      <c r="P4" s="53"/>
      <c r="Q4" s="53"/>
      <c r="R4" s="53"/>
      <c r="S4" s="53"/>
      <c r="T4" s="53"/>
      <c r="U4" s="5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ht="17.399999999999999" customHeight="1" thickBot="1" x14ac:dyDescent="0.25">
      <c r="A5" s="32"/>
      <c r="B5" s="59"/>
      <c r="C5" s="59"/>
      <c r="D5" s="135" t="s">
        <v>22</v>
      </c>
      <c r="E5" s="136"/>
      <c r="F5" s="136"/>
      <c r="G5" s="136"/>
      <c r="H5" s="136"/>
      <c r="I5" s="137"/>
      <c r="J5" s="59"/>
      <c r="K5" s="60"/>
      <c r="L5" s="59"/>
      <c r="M5" s="59"/>
      <c r="N5" s="59"/>
      <c r="O5" s="58"/>
      <c r="P5" s="59"/>
      <c r="Q5" s="59"/>
      <c r="R5" s="59"/>
      <c r="S5" s="59"/>
      <c r="T5" s="59"/>
      <c r="U5" s="59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s="66" customFormat="1" ht="27.6" thickTop="1" thickBot="1" x14ac:dyDescent="0.35">
      <c r="A6" s="61"/>
      <c r="B6" s="138" t="s">
        <v>23</v>
      </c>
      <c r="C6" s="139"/>
      <c r="D6" s="62" t="s">
        <v>2</v>
      </c>
      <c r="E6" s="62" t="s">
        <v>3</v>
      </c>
      <c r="F6" s="62" t="s">
        <v>4</v>
      </c>
      <c r="G6" s="62" t="s">
        <v>10</v>
      </c>
      <c r="H6" s="62" t="s">
        <v>11</v>
      </c>
      <c r="I6" s="62" t="s">
        <v>12</v>
      </c>
      <c r="J6" s="63" t="str">
        <f>V17</f>
        <v>TP 21 meses con IE (€)</v>
      </c>
      <c r="K6" s="62" t="s">
        <v>24</v>
      </c>
      <c r="L6" s="64" t="s">
        <v>25</v>
      </c>
      <c r="M6" s="65" t="s">
        <v>26</v>
      </c>
      <c r="N6" s="59"/>
      <c r="O6" s="58"/>
      <c r="P6" s="59"/>
      <c r="Q6" s="59"/>
      <c r="R6" s="59"/>
      <c r="S6" s="59"/>
      <c r="T6" s="59"/>
      <c r="U6" s="59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</row>
    <row r="7" spans="1:43" ht="17.399999999999999" customHeight="1" thickTop="1" x14ac:dyDescent="0.2">
      <c r="A7" s="140"/>
      <c r="B7" s="67" t="s">
        <v>27</v>
      </c>
      <c r="C7" s="68" t="s">
        <v>28</v>
      </c>
      <c r="D7" s="69"/>
      <c r="E7" s="69"/>
      <c r="F7" s="69"/>
      <c r="G7" s="70"/>
      <c r="H7" s="70"/>
      <c r="I7" s="70"/>
      <c r="J7" s="71">
        <f>V18</f>
        <v>1284565.5725</v>
      </c>
      <c r="K7" s="72">
        <f>ROUND(SUMPRODUCT(D7:I7,N18:S18)*1.051127/100,2)</f>
        <v>0</v>
      </c>
      <c r="L7" s="73">
        <f t="shared" ref="L7:L12" si="0">(J7+K7)*1.21</f>
        <v>1554324.3427249999</v>
      </c>
      <c r="M7" s="141">
        <f>SUM(L7:L10)</f>
        <v>1757820.2641999999</v>
      </c>
      <c r="N7" s="59"/>
      <c r="O7" s="58"/>
      <c r="P7" s="58"/>
      <c r="Q7" s="58"/>
      <c r="R7" s="58"/>
      <c r="S7" s="58"/>
      <c r="T7" s="58"/>
      <c r="U7" s="74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ht="17.399999999999999" customHeight="1" x14ac:dyDescent="0.2">
      <c r="A8" s="140"/>
      <c r="B8" s="75" t="s">
        <v>29</v>
      </c>
      <c r="C8" s="76" t="s">
        <v>30</v>
      </c>
      <c r="D8" s="77"/>
      <c r="E8" s="77"/>
      <c r="F8" s="77"/>
      <c r="G8" s="78"/>
      <c r="H8" s="78"/>
      <c r="I8" s="78"/>
      <c r="J8" s="79">
        <f>V19</f>
        <v>138016.11250000002</v>
      </c>
      <c r="K8" s="80">
        <f>ROUND(SUMPRODUCT(D8:I8,N19:S19)*1.051127/100,2)</f>
        <v>0</v>
      </c>
      <c r="L8" s="81">
        <f t="shared" si="0"/>
        <v>166999.49612500001</v>
      </c>
      <c r="M8" s="142"/>
      <c r="N8" s="59"/>
      <c r="O8" s="58"/>
      <c r="P8" s="58"/>
      <c r="Q8" s="58"/>
      <c r="R8" s="58"/>
      <c r="S8" s="58"/>
      <c r="T8" s="58"/>
      <c r="U8" s="74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ht="17.399999999999999" customHeight="1" x14ac:dyDescent="0.2">
      <c r="A9" s="140"/>
      <c r="B9" s="75" t="s">
        <v>31</v>
      </c>
      <c r="C9" s="76" t="s">
        <v>32</v>
      </c>
      <c r="D9" s="77"/>
      <c r="E9" s="77"/>
      <c r="F9" s="77"/>
      <c r="G9" s="82"/>
      <c r="H9" s="82"/>
      <c r="I9" s="82"/>
      <c r="J9" s="79">
        <f>V20</f>
        <v>20594.28</v>
      </c>
      <c r="K9" s="80">
        <f>ROUND(SUMPRODUCT(D9:F9,N20:P20)*1.051127/100,2)</f>
        <v>0</v>
      </c>
      <c r="L9" s="81">
        <f t="shared" si="0"/>
        <v>24919.078799999999</v>
      </c>
      <c r="M9" s="142"/>
      <c r="N9" s="59"/>
      <c r="O9" s="58"/>
      <c r="P9" s="58"/>
      <c r="Q9" s="58"/>
      <c r="R9" s="58"/>
      <c r="S9" s="58"/>
      <c r="T9" s="58"/>
      <c r="U9" s="58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ht="17.399999999999999" customHeight="1" thickBot="1" x14ac:dyDescent="0.25">
      <c r="A10" s="140"/>
      <c r="B10" s="83" t="s">
        <v>33</v>
      </c>
      <c r="C10" s="84" t="s">
        <v>34</v>
      </c>
      <c r="D10" s="85"/>
      <c r="E10" s="85"/>
      <c r="F10" s="85"/>
      <c r="G10" s="86"/>
      <c r="H10" s="86"/>
      <c r="I10" s="86"/>
      <c r="J10" s="87">
        <f>V21</f>
        <v>9568.0550000000003</v>
      </c>
      <c r="K10" s="88">
        <f>ROUND(SUMPRODUCT(D10:F10,N21:P21)*1.051127/100,2)</f>
        <v>0</v>
      </c>
      <c r="L10" s="89">
        <f t="shared" si="0"/>
        <v>11577.34655</v>
      </c>
      <c r="M10" s="143"/>
      <c r="N10" s="59"/>
      <c r="O10" s="58"/>
      <c r="P10" s="58"/>
      <c r="Q10" s="58"/>
      <c r="R10" s="58"/>
      <c r="S10" s="58"/>
      <c r="T10" s="58"/>
      <c r="U10" s="58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ht="17.399999999999999" hidden="1" customHeight="1" x14ac:dyDescent="0.2">
      <c r="A11" s="140"/>
      <c r="B11" s="67" t="s">
        <v>35</v>
      </c>
      <c r="C11" s="68" t="s">
        <v>36</v>
      </c>
      <c r="D11" s="90"/>
      <c r="E11" s="90"/>
      <c r="F11" s="90"/>
      <c r="G11" s="91"/>
      <c r="H11" s="91"/>
      <c r="I11" s="91"/>
      <c r="J11" s="92">
        <f t="shared" ref="J11:J12" si="1">U22</f>
        <v>2517.3000000000002</v>
      </c>
      <c r="K11" s="72">
        <f>ROUND(SUMPRODUCT(D11:F11,N22:P22)*1.051127/100,2)</f>
        <v>0</v>
      </c>
      <c r="L11" s="72">
        <f t="shared" si="0"/>
        <v>3045.933</v>
      </c>
      <c r="M11" s="160">
        <f>SUM(L11:L12)</f>
        <v>12815.715</v>
      </c>
      <c r="N11" s="146" t="s">
        <v>37</v>
      </c>
      <c r="O11" s="58"/>
      <c r="P11" s="58"/>
      <c r="Q11" s="58"/>
      <c r="R11" s="58"/>
      <c r="S11" s="58"/>
      <c r="T11" s="58"/>
      <c r="U11" s="58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ht="17.399999999999999" hidden="1" customHeight="1" thickTop="1" x14ac:dyDescent="0.2">
      <c r="A12" s="140"/>
      <c r="B12" s="83" t="s">
        <v>38</v>
      </c>
      <c r="C12" s="84" t="s">
        <v>39</v>
      </c>
      <c r="D12" s="93"/>
      <c r="E12" s="93"/>
      <c r="F12" s="93"/>
      <c r="G12" s="94"/>
      <c r="H12" s="94"/>
      <c r="I12" s="94"/>
      <c r="J12" s="95">
        <f t="shared" si="1"/>
        <v>8074.2</v>
      </c>
      <c r="K12" s="88">
        <f>ROUND(SUMPRODUCT(D12:F12,N23:P23)*1.051127/100,2)</f>
        <v>0</v>
      </c>
      <c r="L12" s="88">
        <f t="shared" si="0"/>
        <v>9769.7819999999992</v>
      </c>
      <c r="M12" s="161"/>
      <c r="N12" s="146"/>
      <c r="O12" s="58"/>
      <c r="P12" s="58"/>
      <c r="Q12" s="58"/>
      <c r="R12" s="58"/>
      <c r="S12" s="58"/>
      <c r="T12" s="58"/>
      <c r="U12" s="58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ht="10.8" thickTop="1" x14ac:dyDescent="0.2">
      <c r="A13" s="32"/>
      <c r="B13" s="58"/>
      <c r="C13" s="147" t="s">
        <v>40</v>
      </c>
      <c r="D13" s="148"/>
      <c r="E13" s="148"/>
      <c r="F13" s="148"/>
      <c r="G13" s="148"/>
      <c r="H13" s="148"/>
      <c r="I13" s="149"/>
      <c r="J13" s="96">
        <f>SUM(J7:J10)</f>
        <v>1452744.02</v>
      </c>
      <c r="K13" s="97">
        <f>SUM(K7:K10)</f>
        <v>0</v>
      </c>
      <c r="L13" s="98">
        <f>SUM(L7:L10)</f>
        <v>1757820.2641999999</v>
      </c>
      <c r="M13" s="58"/>
      <c r="N13" s="58"/>
      <c r="O13" s="58"/>
      <c r="P13" s="58"/>
      <c r="Q13" s="58"/>
      <c r="R13" s="58"/>
      <c r="S13" s="58"/>
      <c r="T13" s="58"/>
      <c r="U13" s="58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ht="37.200000000000003" customHeight="1" x14ac:dyDescent="0.2">
      <c r="A14" s="32"/>
      <c r="B14" s="58"/>
      <c r="C14" s="99"/>
      <c r="D14" s="99"/>
      <c r="E14" s="99"/>
      <c r="F14" s="99"/>
      <c r="G14" s="99"/>
      <c r="H14" s="99"/>
      <c r="I14" s="99"/>
      <c r="J14" s="100"/>
      <c r="K14" s="101"/>
      <c r="L14" s="102"/>
      <c r="M14" s="103"/>
      <c r="N14" s="58"/>
      <c r="O14" s="58"/>
      <c r="P14" s="58"/>
      <c r="Q14" s="58"/>
      <c r="R14" s="58"/>
      <c r="S14" s="58"/>
      <c r="T14" s="58"/>
      <c r="U14" s="58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43" ht="37.200000000000003" customHeight="1" x14ac:dyDescent="0.2">
      <c r="A15" s="3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1:43" ht="34.950000000000003" customHeight="1" x14ac:dyDescent="0.2">
      <c r="A16" s="32"/>
      <c r="B16" s="59"/>
      <c r="C16" s="59"/>
      <c r="D16" s="59"/>
      <c r="E16" s="59"/>
      <c r="F16" s="59"/>
      <c r="G16" s="104"/>
      <c r="H16" s="150" t="s">
        <v>41</v>
      </c>
      <c r="I16" s="151"/>
      <c r="J16" s="151"/>
      <c r="K16" s="151"/>
      <c r="L16" s="151"/>
      <c r="M16" s="152"/>
      <c r="N16" s="153" t="s">
        <v>42</v>
      </c>
      <c r="O16" s="154"/>
      <c r="P16" s="154"/>
      <c r="Q16" s="154"/>
      <c r="R16" s="154"/>
      <c r="S16" s="155"/>
      <c r="T16" s="105" t="s">
        <v>43</v>
      </c>
      <c r="U16" s="59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1:43" ht="42" customHeight="1" thickBot="1" x14ac:dyDescent="0.25">
      <c r="A17" s="106" t="s">
        <v>44</v>
      </c>
      <c r="B17" s="156" t="s">
        <v>23</v>
      </c>
      <c r="C17" s="139"/>
      <c r="D17" s="107" t="s">
        <v>45</v>
      </c>
      <c r="E17" s="107" t="s">
        <v>46</v>
      </c>
      <c r="F17" s="107" t="s">
        <v>47</v>
      </c>
      <c r="G17" s="107" t="s">
        <v>48</v>
      </c>
      <c r="H17" s="108" t="s">
        <v>49</v>
      </c>
      <c r="I17" s="108" t="s">
        <v>50</v>
      </c>
      <c r="J17" s="108" t="s">
        <v>51</v>
      </c>
      <c r="K17" s="108" t="s">
        <v>52</v>
      </c>
      <c r="L17" s="108" t="s">
        <v>53</v>
      </c>
      <c r="M17" s="108" t="s">
        <v>54</v>
      </c>
      <c r="N17" s="63" t="s">
        <v>2</v>
      </c>
      <c r="O17" s="63" t="s">
        <v>3</v>
      </c>
      <c r="P17" s="63" t="s">
        <v>4</v>
      </c>
      <c r="Q17" s="63" t="s">
        <v>10</v>
      </c>
      <c r="R17" s="63" t="s">
        <v>11</v>
      </c>
      <c r="S17" s="63" t="s">
        <v>12</v>
      </c>
      <c r="T17" s="109">
        <f>SUM(T18:T23)</f>
        <v>64038985</v>
      </c>
      <c r="U17" s="62" t="s">
        <v>55</v>
      </c>
      <c r="V17" s="62" t="s">
        <v>56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</row>
    <row r="18" spans="1:43" ht="26.4" customHeight="1" thickTop="1" x14ac:dyDescent="0.2">
      <c r="A18" s="157" t="s">
        <v>57</v>
      </c>
      <c r="B18" s="110" t="s">
        <v>27</v>
      </c>
      <c r="C18" s="68" t="s">
        <v>28</v>
      </c>
      <c r="D18" s="111" t="s">
        <v>58</v>
      </c>
      <c r="E18" s="110" t="s">
        <v>59</v>
      </c>
      <c r="F18" s="68" t="s">
        <v>20</v>
      </c>
      <c r="G18" s="112">
        <v>43190</v>
      </c>
      <c r="H18" s="113">
        <v>6450</v>
      </c>
      <c r="I18" s="113">
        <v>6450</v>
      </c>
      <c r="J18" s="113">
        <v>6450</v>
      </c>
      <c r="K18" s="113">
        <v>6450</v>
      </c>
      <c r="L18" s="113">
        <v>6450</v>
      </c>
      <c r="M18" s="113">
        <v>6450</v>
      </c>
      <c r="N18" s="114">
        <f>+Cantoblanco!B25</f>
        <v>5809171</v>
      </c>
      <c r="O18" s="114">
        <f>+Cantoblanco!C25</f>
        <v>6077299</v>
      </c>
      <c r="P18" s="114">
        <f>+Cantoblanco!D25</f>
        <v>4223478</v>
      </c>
      <c r="Q18" s="114">
        <f>+Cantoblanco!E25</f>
        <v>6319644</v>
      </c>
      <c r="R18" s="114">
        <f>+Cantoblanco!F25</f>
        <v>9336636</v>
      </c>
      <c r="S18" s="114">
        <f>+Cantoblanco!G25</f>
        <v>25966459</v>
      </c>
      <c r="T18" s="115">
        <f t="shared" ref="T18:T23" si="2">SUM(N18:S18)</f>
        <v>57732687</v>
      </c>
      <c r="U18" s="116">
        <f>ROUND(SUMPRODUCT(H18:M18,MasterTar!$C$12:$H$12)*1.051127,2)</f>
        <v>734037.47</v>
      </c>
      <c r="V18" s="116">
        <f>U18*(21/12)</f>
        <v>1284565.5725</v>
      </c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ht="21.6" customHeight="1" x14ac:dyDescent="0.2">
      <c r="A19" s="158"/>
      <c r="B19" s="117" t="s">
        <v>29</v>
      </c>
      <c r="C19" s="76" t="s">
        <v>30</v>
      </c>
      <c r="D19" s="118" t="s">
        <v>60</v>
      </c>
      <c r="E19" s="117" t="s">
        <v>61</v>
      </c>
      <c r="F19" s="76" t="s">
        <v>20</v>
      </c>
      <c r="G19" s="119">
        <v>43190</v>
      </c>
      <c r="H19" s="120">
        <v>693</v>
      </c>
      <c r="I19" s="120">
        <v>693</v>
      </c>
      <c r="J19" s="120">
        <v>693</v>
      </c>
      <c r="K19" s="120">
        <v>693</v>
      </c>
      <c r="L19" s="120">
        <v>693</v>
      </c>
      <c r="M19" s="120">
        <v>693</v>
      </c>
      <c r="N19" s="121">
        <f>+Medicina!B25</f>
        <v>575851</v>
      </c>
      <c r="O19" s="121">
        <f>+Medicina!C25</f>
        <v>540476</v>
      </c>
      <c r="P19" s="121">
        <f>+Medicina!D25</f>
        <v>415453</v>
      </c>
      <c r="Q19" s="121">
        <f>+Medicina!E25</f>
        <v>607629</v>
      </c>
      <c r="R19" s="121">
        <f>+Medicina!F25</f>
        <v>1041988</v>
      </c>
      <c r="S19" s="121">
        <f>+Medicina!G25</f>
        <v>1976924</v>
      </c>
      <c r="T19" s="122">
        <f t="shared" si="2"/>
        <v>5158321</v>
      </c>
      <c r="U19" s="123">
        <f>ROUND(SUMPRODUCT(H19:M19,MasterTar!$C$12:$H$12)*1.051127,2)</f>
        <v>78866.350000000006</v>
      </c>
      <c r="V19" s="123">
        <f>U19*(21/12)</f>
        <v>138016.11250000002</v>
      </c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1:43" ht="40.799999999999997" x14ac:dyDescent="0.2">
      <c r="A20" s="158"/>
      <c r="B20" s="117" t="s">
        <v>31</v>
      </c>
      <c r="C20" s="76" t="s">
        <v>32</v>
      </c>
      <c r="D20" s="118" t="s">
        <v>62</v>
      </c>
      <c r="E20" s="117" t="s">
        <v>63</v>
      </c>
      <c r="F20" s="76" t="s">
        <v>19</v>
      </c>
      <c r="G20" s="119">
        <v>43190</v>
      </c>
      <c r="H20" s="120">
        <v>107.62</v>
      </c>
      <c r="I20" s="120">
        <v>107.62</v>
      </c>
      <c r="J20" s="120">
        <v>107.62</v>
      </c>
      <c r="K20" s="117"/>
      <c r="L20" s="117"/>
      <c r="M20" s="117"/>
      <c r="N20" s="121">
        <f>+Corrala!B25</f>
        <v>71239</v>
      </c>
      <c r="O20" s="121">
        <f>+Corrala!C25</f>
        <v>102212</v>
      </c>
      <c r="P20" s="121">
        <f>+Corrala!D25</f>
        <v>76300</v>
      </c>
      <c r="Q20" s="122"/>
      <c r="R20" s="122"/>
      <c r="S20" s="122"/>
      <c r="T20" s="122">
        <f t="shared" si="2"/>
        <v>249751</v>
      </c>
      <c r="U20" s="123">
        <f>ROUND(SUMPRODUCT(H20:M20,MasterTar!$C$11:$H$11)*1.051127,2)</f>
        <v>11768.16</v>
      </c>
      <c r="V20" s="123">
        <f>U20*(21/12)</f>
        <v>20594.28</v>
      </c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:43" ht="25.95" customHeight="1" thickBot="1" x14ac:dyDescent="0.25">
      <c r="A21" s="159"/>
      <c r="B21" s="124" t="s">
        <v>33</v>
      </c>
      <c r="C21" s="84" t="s">
        <v>34</v>
      </c>
      <c r="D21" s="125" t="s">
        <v>64</v>
      </c>
      <c r="E21" s="124" t="s">
        <v>65</v>
      </c>
      <c r="F21" s="84" t="s">
        <v>19</v>
      </c>
      <c r="G21" s="126">
        <v>43190</v>
      </c>
      <c r="H21" s="127">
        <v>50</v>
      </c>
      <c r="I21" s="127">
        <v>50</v>
      </c>
      <c r="J21" s="127">
        <v>50</v>
      </c>
      <c r="K21" s="124"/>
      <c r="L21" s="124"/>
      <c r="M21" s="124"/>
      <c r="N21" s="128">
        <f>+Cristalera!B25</f>
        <v>31810</v>
      </c>
      <c r="O21" s="128">
        <f>+Cristalera!C25</f>
        <v>59600</v>
      </c>
      <c r="P21" s="128">
        <f>+Cristalera!D25</f>
        <v>59523</v>
      </c>
      <c r="Q21" s="129"/>
      <c r="R21" s="129"/>
      <c r="S21" s="129"/>
      <c r="T21" s="129">
        <f t="shared" si="2"/>
        <v>150933</v>
      </c>
      <c r="U21" s="130">
        <f>ROUND(SUMPRODUCT(H21:M21,MasterTar!$C$11:$H$11)*1.051127,2)</f>
        <v>5467.46</v>
      </c>
      <c r="V21" s="130">
        <f>U21*(21/12)</f>
        <v>9568.0550000000003</v>
      </c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43" ht="39.6" hidden="1" customHeight="1" x14ac:dyDescent="0.2">
      <c r="A22" s="144" t="s">
        <v>37</v>
      </c>
      <c r="B22" s="110" t="s">
        <v>35</v>
      </c>
      <c r="C22" s="68" t="s">
        <v>36</v>
      </c>
      <c r="D22" s="111" t="s">
        <v>66</v>
      </c>
      <c r="E22" s="110" t="s">
        <v>1</v>
      </c>
      <c r="F22" s="68" t="s">
        <v>18</v>
      </c>
      <c r="G22" s="112">
        <v>42825</v>
      </c>
      <c r="H22" s="113">
        <v>29.4</v>
      </c>
      <c r="I22" s="113">
        <v>29.4</v>
      </c>
      <c r="J22" s="113">
        <v>29.4</v>
      </c>
      <c r="K22" s="110"/>
      <c r="L22" s="110"/>
      <c r="M22" s="110"/>
      <c r="N22" s="114">
        <f>+#REF!</f>
        <v>46293</v>
      </c>
      <c r="O22" s="114">
        <f>+#REF!</f>
        <v>131945</v>
      </c>
      <c r="P22" s="114">
        <f>+#REF!</f>
        <v>84329</v>
      </c>
      <c r="Q22" s="115"/>
      <c r="R22" s="115"/>
      <c r="S22" s="115"/>
      <c r="T22" s="115">
        <f t="shared" si="2"/>
        <v>262567</v>
      </c>
      <c r="U22" s="131">
        <f>ROUND(SUMPRODUCT(H22:M22,#REF!)*1.051127,2)</f>
        <v>2517.3000000000002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3" ht="39.6" hidden="1" customHeight="1" thickTop="1" x14ac:dyDescent="0.2">
      <c r="A23" s="145"/>
      <c r="B23" s="124" t="s">
        <v>38</v>
      </c>
      <c r="C23" s="84" t="s">
        <v>39</v>
      </c>
      <c r="D23" s="125" t="s">
        <v>67</v>
      </c>
      <c r="E23" s="124" t="s">
        <v>68</v>
      </c>
      <c r="F23" s="84" t="s">
        <v>18</v>
      </c>
      <c r="G23" s="126">
        <v>42825</v>
      </c>
      <c r="H23" s="127">
        <v>94.3</v>
      </c>
      <c r="I23" s="127">
        <v>94.3</v>
      </c>
      <c r="J23" s="127">
        <v>94.3</v>
      </c>
      <c r="K23" s="124"/>
      <c r="L23" s="124"/>
      <c r="M23" s="124"/>
      <c r="N23" s="128">
        <f>+#REF!</f>
        <v>108357</v>
      </c>
      <c r="O23" s="128">
        <f>+#REF!</f>
        <v>274335</v>
      </c>
      <c r="P23" s="128">
        <f>+#REF!</f>
        <v>102034</v>
      </c>
      <c r="Q23" s="129"/>
      <c r="R23" s="129"/>
      <c r="S23" s="129"/>
      <c r="T23" s="129">
        <f t="shared" si="2"/>
        <v>484726</v>
      </c>
      <c r="U23" s="132">
        <f>ROUND(SUMPRODUCT(H23:M23,#REF!)*1.051127,2)</f>
        <v>8074.2</v>
      </c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</row>
    <row r="24" spans="1:43" ht="10.8" thickTop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</row>
    <row r="25" spans="1:43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1:43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</row>
    <row r="27" spans="1:43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1:43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3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1:43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3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1:43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1:43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1:43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  <row r="40" spans="1:43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</row>
    <row r="41" spans="1:43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1:43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43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43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1:43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43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1:43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1:43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1:43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1:43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1:43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1:43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1:43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3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1:43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:43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:43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:43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:43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:43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:43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:43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:43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3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1:43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1:43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1:43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1:43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1:43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1:43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1:43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1:43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1:43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1:43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1:43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1:43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1:43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1:43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1:43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1:43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1:43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1:43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1:43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1:43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1:43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1:43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1:43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1:43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1:43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1:43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1:43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1:43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1:43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1:43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1:43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1:43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1:43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1:43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1:43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1:43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1:43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</row>
    <row r="118" spans="1:43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</row>
    <row r="119" spans="1:43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</row>
    <row r="120" spans="1:43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</row>
    <row r="121" spans="1:43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</row>
    <row r="122" spans="1:43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</row>
    <row r="123" spans="1:43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</row>
    <row r="124" spans="1:43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</row>
    <row r="125" spans="1:43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</row>
    <row r="126" spans="1:43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</row>
    <row r="127" spans="1:43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</row>
    <row r="128" spans="1:43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</row>
    <row r="129" spans="1:43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</row>
    <row r="130" spans="1:43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</row>
    <row r="131" spans="1:43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</row>
    <row r="132" spans="1:43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</row>
    <row r="133" spans="1:43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</row>
    <row r="134" spans="1:43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</row>
    <row r="135" spans="1:43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</row>
    <row r="136" spans="1:43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</row>
    <row r="137" spans="1:43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</row>
    <row r="138" spans="1:43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</row>
    <row r="139" spans="1:43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</row>
    <row r="140" spans="1:43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</row>
    <row r="141" spans="1:43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</row>
    <row r="142" spans="1:43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</row>
    <row r="143" spans="1:43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</row>
  </sheetData>
  <sheetProtection password="97B2" sheet="1" objects="1" scenarios="1"/>
  <mergeCells count="14">
    <mergeCell ref="A22:A23"/>
    <mergeCell ref="N11:N12"/>
    <mergeCell ref="C13:I13"/>
    <mergeCell ref="H16:M16"/>
    <mergeCell ref="N16:S16"/>
    <mergeCell ref="B17:C17"/>
    <mergeCell ref="A18:A21"/>
    <mergeCell ref="A11:A12"/>
    <mergeCell ref="M11:M12"/>
    <mergeCell ref="D1:L1"/>
    <mergeCell ref="D5:I5"/>
    <mergeCell ref="B6:C6"/>
    <mergeCell ref="A7:A10"/>
    <mergeCell ref="M7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130" zoomScaleNormal="130" workbookViewId="0">
      <selection activeCell="C39" sqref="C39"/>
    </sheetView>
  </sheetViews>
  <sheetFormatPr baseColWidth="10" defaultRowHeight="10.199999999999999" x14ac:dyDescent="0.2"/>
  <cols>
    <col min="1" max="1" width="7.33203125" style="33" customWidth="1"/>
    <col min="2" max="16384" width="11.5546875" style="33"/>
  </cols>
  <sheetData>
    <row r="1" spans="1:20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2"/>
      <c r="Q1" s="32"/>
      <c r="R1" s="32"/>
      <c r="S1" s="32"/>
      <c r="T1" s="32"/>
    </row>
    <row r="2" spans="1:20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</row>
    <row r="3" spans="1:20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32"/>
      <c r="Q3" s="32"/>
      <c r="R3" s="32"/>
      <c r="S3" s="32"/>
      <c r="T3" s="32"/>
    </row>
    <row r="4" spans="1:2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2"/>
      <c r="Q4" s="32"/>
      <c r="R4" s="32"/>
      <c r="S4" s="32"/>
      <c r="T4" s="32"/>
    </row>
    <row r="5" spans="1:20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2"/>
      <c r="Q5" s="32"/>
      <c r="R5" s="32"/>
      <c r="S5" s="32"/>
      <c r="T5" s="32"/>
    </row>
    <row r="6" spans="1:20" ht="10.8" thickBo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</row>
    <row r="7" spans="1:20" x14ac:dyDescent="0.2">
      <c r="A7" s="31"/>
      <c r="B7" s="34"/>
      <c r="C7" s="162" t="s">
        <v>14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O7" s="32"/>
      <c r="P7" s="32"/>
      <c r="Q7" s="32"/>
      <c r="R7" s="32"/>
      <c r="S7" s="32"/>
      <c r="T7" s="32"/>
    </row>
    <row r="8" spans="1:20" ht="10.8" thickBot="1" x14ac:dyDescent="0.25">
      <c r="A8" s="31"/>
      <c r="B8" s="34"/>
      <c r="C8" s="165" t="s">
        <v>15</v>
      </c>
      <c r="D8" s="166"/>
      <c r="E8" s="166"/>
      <c r="F8" s="166"/>
      <c r="G8" s="166"/>
      <c r="H8" s="167"/>
      <c r="I8" s="168" t="s">
        <v>16</v>
      </c>
      <c r="J8" s="169"/>
      <c r="K8" s="169"/>
      <c r="L8" s="169"/>
      <c r="M8" s="169"/>
      <c r="N8" s="170"/>
      <c r="O8" s="32"/>
      <c r="P8" s="32"/>
      <c r="Q8" s="32"/>
      <c r="R8" s="32"/>
      <c r="S8" s="32"/>
      <c r="T8" s="32"/>
    </row>
    <row r="9" spans="1:20" ht="10.8" thickBot="1" x14ac:dyDescent="0.25">
      <c r="A9" s="35"/>
      <c r="B9" s="36" t="s">
        <v>17</v>
      </c>
      <c r="C9" s="37" t="s">
        <v>2</v>
      </c>
      <c r="D9" s="38" t="s">
        <v>3</v>
      </c>
      <c r="E9" s="38" t="s">
        <v>4</v>
      </c>
      <c r="F9" s="38" t="s">
        <v>10</v>
      </c>
      <c r="G9" s="38" t="s">
        <v>11</v>
      </c>
      <c r="H9" s="39" t="s">
        <v>12</v>
      </c>
      <c r="I9" s="40" t="s">
        <v>2</v>
      </c>
      <c r="J9" s="41" t="s">
        <v>3</v>
      </c>
      <c r="K9" s="41" t="s">
        <v>4</v>
      </c>
      <c r="L9" s="41" t="s">
        <v>10</v>
      </c>
      <c r="M9" s="41" t="s">
        <v>11</v>
      </c>
      <c r="N9" s="42" t="s">
        <v>12</v>
      </c>
      <c r="O9" s="32"/>
      <c r="P9" s="32"/>
      <c r="Q9" s="32"/>
      <c r="R9" s="32"/>
      <c r="S9" s="32"/>
      <c r="T9" s="32"/>
    </row>
    <row r="10" spans="1:20" ht="10.8" hidden="1" thickBot="1" x14ac:dyDescent="0.25">
      <c r="A10" s="31"/>
      <c r="B10" s="43" t="s">
        <v>18</v>
      </c>
      <c r="C10" s="44">
        <v>40.728887999999998</v>
      </c>
      <c r="D10" s="44">
        <v>24.437328000000001</v>
      </c>
      <c r="E10" s="44">
        <v>16.291559999999997</v>
      </c>
      <c r="F10" s="44"/>
      <c r="G10" s="44"/>
      <c r="H10" s="44"/>
      <c r="I10" s="45"/>
      <c r="J10" s="45"/>
      <c r="K10" s="45"/>
      <c r="L10" s="46"/>
      <c r="M10" s="46"/>
      <c r="N10" s="47"/>
      <c r="O10" s="32"/>
      <c r="P10" s="32"/>
      <c r="Q10" s="32"/>
      <c r="R10" s="32"/>
      <c r="S10" s="32"/>
      <c r="T10" s="32"/>
    </row>
    <row r="11" spans="1:20" ht="10.8" thickBot="1" x14ac:dyDescent="0.25">
      <c r="A11" s="31"/>
      <c r="B11" s="43" t="s">
        <v>19</v>
      </c>
      <c r="C11" s="44">
        <v>59.171999999999997</v>
      </c>
      <c r="D11" s="44">
        <v>36.490691999999996</v>
      </c>
      <c r="E11" s="44">
        <v>8.3677320000000002</v>
      </c>
      <c r="F11" s="44"/>
      <c r="G11" s="44"/>
      <c r="H11" s="44"/>
      <c r="I11" s="45"/>
      <c r="J11" s="45"/>
      <c r="K11" s="45"/>
      <c r="L11" s="48"/>
      <c r="M11" s="48"/>
      <c r="N11" s="49"/>
      <c r="O11" s="32"/>
      <c r="P11" s="32"/>
      <c r="Q11" s="32"/>
      <c r="R11" s="32"/>
      <c r="S11" s="32"/>
      <c r="T11" s="32"/>
    </row>
    <row r="12" spans="1:20" ht="10.8" thickBot="1" x14ac:dyDescent="0.25">
      <c r="A12" s="31"/>
      <c r="B12" s="50" t="s">
        <v>20</v>
      </c>
      <c r="C12" s="44">
        <v>39.139428000000002</v>
      </c>
      <c r="D12" s="44">
        <v>19.586652000000001</v>
      </c>
      <c r="E12" s="44">
        <v>14.334180000000002</v>
      </c>
      <c r="F12" s="44">
        <v>14.334180000000002</v>
      </c>
      <c r="G12" s="44">
        <v>14.334180000000002</v>
      </c>
      <c r="H12" s="44">
        <v>6.5401800000000003</v>
      </c>
      <c r="I12" s="45"/>
      <c r="J12" s="45"/>
      <c r="K12" s="45"/>
      <c r="L12" s="45"/>
      <c r="M12" s="45"/>
      <c r="N12" s="45"/>
      <c r="O12" s="32"/>
      <c r="P12" s="32"/>
      <c r="Q12" s="32"/>
      <c r="R12" s="32"/>
      <c r="S12" s="32"/>
      <c r="T12" s="32"/>
    </row>
    <row r="13" spans="1:20" x14ac:dyDescent="0.2">
      <c r="A13" s="31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32"/>
      <c r="P13" s="32"/>
      <c r="Q13" s="32"/>
      <c r="R13" s="32"/>
      <c r="S13" s="32"/>
      <c r="T13" s="32"/>
    </row>
    <row r="14" spans="1:20" x14ac:dyDescent="0.2">
      <c r="A14" s="32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32"/>
      <c r="P14" s="32"/>
      <c r="Q14" s="32"/>
      <c r="R14" s="32"/>
      <c r="S14" s="32"/>
      <c r="T14" s="32"/>
    </row>
    <row r="15" spans="1:20" x14ac:dyDescent="0.2">
      <c r="A15" s="32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32"/>
      <c r="P15" s="32"/>
      <c r="Q15" s="32"/>
      <c r="R15" s="32"/>
      <c r="S15" s="32"/>
      <c r="T15" s="32"/>
    </row>
    <row r="16" spans="1:20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8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8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8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</sheetData>
  <sheetProtection password="97B2" sheet="1" objects="1" scenarios="1"/>
  <mergeCells count="3">
    <mergeCell ref="C7:N7"/>
    <mergeCell ref="C8:H8"/>
    <mergeCell ref="I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="115" zoomScaleNormal="115" workbookViewId="0">
      <selection activeCell="B2" sqref="B2:H2"/>
    </sheetView>
  </sheetViews>
  <sheetFormatPr baseColWidth="10" defaultRowHeight="12" x14ac:dyDescent="0.25"/>
  <cols>
    <col min="1" max="7" width="11.5546875" style="1"/>
    <col min="8" max="8" width="12.88671875" style="1" bestFit="1" customWidth="1"/>
    <col min="9" max="16384" width="11.5546875" style="1"/>
  </cols>
  <sheetData>
    <row r="2" spans="1:8" x14ac:dyDescent="0.25">
      <c r="B2" s="171" t="s">
        <v>13</v>
      </c>
      <c r="C2" s="171"/>
      <c r="D2" s="171"/>
      <c r="E2" s="171"/>
      <c r="F2" s="171"/>
      <c r="G2" s="171"/>
      <c r="H2" s="171"/>
    </row>
    <row r="3" spans="1:8" s="8" customFormat="1" x14ac:dyDescent="0.3">
      <c r="A3" s="29"/>
      <c r="B3" s="22" t="s">
        <v>2</v>
      </c>
      <c r="C3" s="22" t="s">
        <v>3</v>
      </c>
      <c r="D3" s="22" t="s">
        <v>4</v>
      </c>
      <c r="E3" s="22" t="s">
        <v>10</v>
      </c>
      <c r="F3" s="22" t="s">
        <v>11</v>
      </c>
      <c r="G3" s="22" t="s">
        <v>12</v>
      </c>
      <c r="H3" s="22" t="s">
        <v>5</v>
      </c>
    </row>
    <row r="4" spans="1:8" s="8" customFormat="1" x14ac:dyDescent="0.3">
      <c r="A4" s="5">
        <v>42826</v>
      </c>
      <c r="B4" s="6">
        <v>0</v>
      </c>
      <c r="C4" s="6">
        <v>0</v>
      </c>
      <c r="D4" s="6">
        <v>0</v>
      </c>
      <c r="E4" s="6">
        <v>0</v>
      </c>
      <c r="F4" s="6">
        <v>1358289</v>
      </c>
      <c r="G4" s="6">
        <v>1065546</v>
      </c>
      <c r="H4" s="30">
        <f t="shared" ref="H4:H10" si="0">SUM(B4:G4)</f>
        <v>2423835</v>
      </c>
    </row>
    <row r="5" spans="1:8" s="8" customFormat="1" x14ac:dyDescent="0.3">
      <c r="A5" s="5">
        <v>42856</v>
      </c>
      <c r="B5" s="6">
        <v>0</v>
      </c>
      <c r="C5" s="6">
        <v>0</v>
      </c>
      <c r="D5" s="6">
        <v>0</v>
      </c>
      <c r="E5" s="6">
        <v>0</v>
      </c>
      <c r="F5" s="6">
        <v>1664509</v>
      </c>
      <c r="G5" s="6">
        <v>1069280</v>
      </c>
      <c r="H5" s="30">
        <f t="shared" si="0"/>
        <v>2733789</v>
      </c>
    </row>
    <row r="6" spans="1:8" s="8" customFormat="1" x14ac:dyDescent="0.3">
      <c r="A6" s="5">
        <v>42887</v>
      </c>
      <c r="B6" s="6">
        <v>628960</v>
      </c>
      <c r="C6" s="6">
        <v>407426</v>
      </c>
      <c r="D6" s="6">
        <v>482715</v>
      </c>
      <c r="E6" s="6">
        <v>556024</v>
      </c>
      <c r="F6" s="6">
        <v>0</v>
      </c>
      <c r="G6" s="6">
        <v>1110533</v>
      </c>
      <c r="H6" s="30">
        <f t="shared" si="0"/>
        <v>3185658</v>
      </c>
    </row>
    <row r="7" spans="1:8" s="8" customFormat="1" x14ac:dyDescent="0.3">
      <c r="A7" s="5">
        <v>42917</v>
      </c>
      <c r="B7" s="6">
        <v>1095635</v>
      </c>
      <c r="C7" s="6">
        <v>751976</v>
      </c>
      <c r="D7" s="6">
        <v>0</v>
      </c>
      <c r="E7" s="6">
        <v>0</v>
      </c>
      <c r="F7" s="6">
        <v>0</v>
      </c>
      <c r="G7" s="6">
        <v>1180767</v>
      </c>
      <c r="H7" s="30">
        <f t="shared" si="0"/>
        <v>3028378</v>
      </c>
    </row>
    <row r="8" spans="1:8" s="8" customFormat="1" x14ac:dyDescent="0.3">
      <c r="A8" s="5">
        <v>42948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2605439</v>
      </c>
      <c r="H8" s="30">
        <f t="shared" si="0"/>
        <v>2605439</v>
      </c>
    </row>
    <row r="9" spans="1:8" s="8" customFormat="1" x14ac:dyDescent="0.3">
      <c r="A9" s="5">
        <v>42979</v>
      </c>
      <c r="B9" s="6">
        <v>0</v>
      </c>
      <c r="C9" s="6">
        <v>0</v>
      </c>
      <c r="D9" s="6">
        <v>772641</v>
      </c>
      <c r="E9" s="6">
        <v>918685</v>
      </c>
      <c r="F9" s="6">
        <v>0</v>
      </c>
      <c r="G9" s="6">
        <v>1043607</v>
      </c>
      <c r="H9" s="30">
        <f t="shared" si="0"/>
        <v>2734933</v>
      </c>
    </row>
    <row r="10" spans="1:8" s="8" customFormat="1" x14ac:dyDescent="0.3">
      <c r="A10" s="5">
        <v>43009</v>
      </c>
      <c r="B10" s="6">
        <v>0</v>
      </c>
      <c r="C10" s="6">
        <v>0</v>
      </c>
      <c r="D10" s="6">
        <v>0</v>
      </c>
      <c r="E10" s="6">
        <v>0</v>
      </c>
      <c r="F10" s="6">
        <v>1645520</v>
      </c>
      <c r="G10" s="6">
        <v>1109668</v>
      </c>
      <c r="H10" s="30">
        <f t="shared" si="0"/>
        <v>2755188</v>
      </c>
    </row>
    <row r="11" spans="1:8" s="8" customFormat="1" x14ac:dyDescent="0.3">
      <c r="A11" s="5">
        <v>42675</v>
      </c>
      <c r="B11" s="133">
        <v>0</v>
      </c>
      <c r="C11" s="133">
        <v>0</v>
      </c>
      <c r="D11" s="133">
        <v>557473</v>
      </c>
      <c r="E11" s="133">
        <v>1090720</v>
      </c>
      <c r="F11" s="133">
        <v>0</v>
      </c>
      <c r="G11" s="133">
        <v>1061332</v>
      </c>
      <c r="H11" s="30">
        <f>SUM(B11:G11)</f>
        <v>2709525</v>
      </c>
    </row>
    <row r="12" spans="1:8" s="8" customFormat="1" x14ac:dyDescent="0.3">
      <c r="A12" s="5">
        <v>42705</v>
      </c>
      <c r="B12" s="6">
        <v>563960</v>
      </c>
      <c r="C12" s="6">
        <v>878652</v>
      </c>
      <c r="D12" s="6">
        <v>0</v>
      </c>
      <c r="E12" s="6">
        <v>0</v>
      </c>
      <c r="F12" s="6">
        <v>0</v>
      </c>
      <c r="G12" s="6">
        <v>1169143</v>
      </c>
      <c r="H12" s="30">
        <f>SUM(B12:G12)</f>
        <v>2611755</v>
      </c>
    </row>
    <row r="13" spans="1:8" s="8" customFormat="1" x14ac:dyDescent="0.3">
      <c r="A13" s="9">
        <v>42736</v>
      </c>
      <c r="B13" s="6">
        <v>637162</v>
      </c>
      <c r="C13" s="6">
        <v>997598</v>
      </c>
      <c r="D13" s="6">
        <v>0</v>
      </c>
      <c r="E13" s="6">
        <v>0</v>
      </c>
      <c r="F13" s="6">
        <v>0</v>
      </c>
      <c r="G13" s="6">
        <v>1124604</v>
      </c>
      <c r="H13" s="30">
        <f>SUM(B13:G13)</f>
        <v>2759364</v>
      </c>
    </row>
    <row r="14" spans="1:8" s="8" customFormat="1" x14ac:dyDescent="0.3">
      <c r="A14" s="9">
        <v>42767</v>
      </c>
      <c r="B14" s="6">
        <v>644261</v>
      </c>
      <c r="C14" s="6">
        <v>1003593</v>
      </c>
      <c r="D14" s="6">
        <v>0</v>
      </c>
      <c r="E14" s="6">
        <v>0</v>
      </c>
      <c r="F14" s="6">
        <v>0</v>
      </c>
      <c r="G14" s="6">
        <v>986151</v>
      </c>
      <c r="H14" s="30">
        <f t="shared" ref="H14:H22" si="1">SUM(B14:G14)</f>
        <v>2634005</v>
      </c>
    </row>
    <row r="15" spans="1:8" s="8" customFormat="1" x14ac:dyDescent="0.3">
      <c r="A15" s="9">
        <v>42795</v>
      </c>
      <c r="B15" s="6">
        <v>0</v>
      </c>
      <c r="C15" s="6">
        <v>0</v>
      </c>
      <c r="D15" s="6">
        <v>597820</v>
      </c>
      <c r="E15" s="6">
        <v>1188786</v>
      </c>
      <c r="F15" s="6">
        <v>0</v>
      </c>
      <c r="G15" s="6">
        <v>1025075</v>
      </c>
      <c r="H15" s="30">
        <f t="shared" si="1"/>
        <v>2811681</v>
      </c>
    </row>
    <row r="16" spans="1:8" s="8" customFormat="1" x14ac:dyDescent="0.3">
      <c r="A16" s="9">
        <v>42826</v>
      </c>
      <c r="B16" s="6">
        <v>0</v>
      </c>
      <c r="C16" s="6">
        <v>0</v>
      </c>
      <c r="D16" s="6">
        <v>0</v>
      </c>
      <c r="E16" s="6">
        <v>0</v>
      </c>
      <c r="F16" s="6">
        <v>1358289</v>
      </c>
      <c r="G16" s="6">
        <v>1065546</v>
      </c>
      <c r="H16" s="30">
        <f t="shared" si="1"/>
        <v>2423835</v>
      </c>
    </row>
    <row r="17" spans="1:8" s="8" customFormat="1" x14ac:dyDescent="0.3">
      <c r="A17" s="9">
        <v>42856</v>
      </c>
      <c r="B17" s="6">
        <v>0</v>
      </c>
      <c r="C17" s="6">
        <v>0</v>
      </c>
      <c r="D17" s="6">
        <v>0</v>
      </c>
      <c r="E17" s="6">
        <v>0</v>
      </c>
      <c r="F17" s="6">
        <v>1664509</v>
      </c>
      <c r="G17" s="6">
        <v>1069280</v>
      </c>
      <c r="H17" s="30">
        <f t="shared" si="1"/>
        <v>2733789</v>
      </c>
    </row>
    <row r="18" spans="1:8" s="8" customFormat="1" x14ac:dyDescent="0.3">
      <c r="A18" s="9">
        <v>42887</v>
      </c>
      <c r="B18" s="6">
        <v>628960</v>
      </c>
      <c r="C18" s="6">
        <v>407426</v>
      </c>
      <c r="D18" s="6">
        <v>482715</v>
      </c>
      <c r="E18" s="6">
        <v>556024</v>
      </c>
      <c r="F18" s="6">
        <v>0</v>
      </c>
      <c r="G18" s="6">
        <v>1110533</v>
      </c>
      <c r="H18" s="30">
        <f t="shared" si="1"/>
        <v>3185658</v>
      </c>
    </row>
    <row r="19" spans="1:8" s="8" customFormat="1" x14ac:dyDescent="0.3">
      <c r="A19" s="9">
        <v>42917</v>
      </c>
      <c r="B19" s="6">
        <v>1095635</v>
      </c>
      <c r="C19" s="6">
        <v>751976</v>
      </c>
      <c r="D19" s="6">
        <v>0</v>
      </c>
      <c r="E19" s="6">
        <v>0</v>
      </c>
      <c r="F19" s="6">
        <v>0</v>
      </c>
      <c r="G19" s="6">
        <v>1180767</v>
      </c>
      <c r="H19" s="30">
        <f t="shared" si="1"/>
        <v>3028378</v>
      </c>
    </row>
    <row r="20" spans="1:8" s="8" customFormat="1" x14ac:dyDescent="0.3">
      <c r="A20" s="9">
        <v>42948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2605439</v>
      </c>
      <c r="H20" s="30">
        <f t="shared" si="1"/>
        <v>2605439</v>
      </c>
    </row>
    <row r="21" spans="1:8" s="8" customFormat="1" x14ac:dyDescent="0.3">
      <c r="A21" s="9">
        <v>42979</v>
      </c>
      <c r="B21" s="6">
        <v>0</v>
      </c>
      <c r="C21" s="6">
        <v>0</v>
      </c>
      <c r="D21" s="6">
        <v>772641</v>
      </c>
      <c r="E21" s="6">
        <v>918685</v>
      </c>
      <c r="F21" s="6">
        <v>0</v>
      </c>
      <c r="G21" s="6">
        <v>1043607</v>
      </c>
      <c r="H21" s="30">
        <f t="shared" si="1"/>
        <v>2734933</v>
      </c>
    </row>
    <row r="22" spans="1:8" s="8" customFormat="1" x14ac:dyDescent="0.3">
      <c r="A22" s="9">
        <v>43009</v>
      </c>
      <c r="B22" s="6">
        <v>0</v>
      </c>
      <c r="C22" s="6">
        <v>0</v>
      </c>
      <c r="D22" s="6">
        <v>0</v>
      </c>
      <c r="E22" s="6">
        <v>0</v>
      </c>
      <c r="F22" s="6">
        <v>1645520</v>
      </c>
      <c r="G22" s="6">
        <v>1109668</v>
      </c>
      <c r="H22" s="30">
        <f t="shared" si="1"/>
        <v>2755188</v>
      </c>
    </row>
    <row r="23" spans="1:8" s="8" customFormat="1" x14ac:dyDescent="0.3">
      <c r="A23" s="9">
        <v>42675</v>
      </c>
      <c r="B23" s="133">
        <v>0</v>
      </c>
      <c r="C23" s="133">
        <v>0</v>
      </c>
      <c r="D23" s="133">
        <v>557473</v>
      </c>
      <c r="E23" s="133">
        <v>1090720</v>
      </c>
      <c r="F23" s="133">
        <v>0</v>
      </c>
      <c r="G23" s="133">
        <v>1061332</v>
      </c>
      <c r="H23" s="30">
        <f>SUM(B23:G23)</f>
        <v>2709525</v>
      </c>
    </row>
    <row r="24" spans="1:8" s="8" customFormat="1" x14ac:dyDescent="0.3">
      <c r="A24" s="9">
        <v>42705</v>
      </c>
      <c r="B24" s="6">
        <v>514598</v>
      </c>
      <c r="C24" s="6">
        <v>878652</v>
      </c>
      <c r="D24" s="6">
        <v>0</v>
      </c>
      <c r="E24" s="6">
        <v>0</v>
      </c>
      <c r="F24" s="6">
        <v>0</v>
      </c>
      <c r="G24" s="6">
        <v>1169142</v>
      </c>
      <c r="H24" s="30">
        <f>SUM(B24:G24)</f>
        <v>2562392</v>
      </c>
    </row>
    <row r="25" spans="1:8" s="8" customFormat="1" x14ac:dyDescent="0.3">
      <c r="A25" s="26" t="s">
        <v>6</v>
      </c>
      <c r="B25" s="27">
        <f>SUM(B4:B24)</f>
        <v>5809171</v>
      </c>
      <c r="C25" s="27">
        <f t="shared" ref="C25:G25" si="2">SUM(C4:C24)</f>
        <v>6077299</v>
      </c>
      <c r="D25" s="27">
        <f t="shared" si="2"/>
        <v>4223478</v>
      </c>
      <c r="E25" s="27">
        <f t="shared" si="2"/>
        <v>6319644</v>
      </c>
      <c r="F25" s="27">
        <f t="shared" si="2"/>
        <v>9336636</v>
      </c>
      <c r="G25" s="27">
        <f t="shared" si="2"/>
        <v>25966459</v>
      </c>
      <c r="H25" s="27">
        <f>SUM(B25:G25)</f>
        <v>57732687</v>
      </c>
    </row>
  </sheetData>
  <sheetProtection password="97B2" sheet="1" objects="1" scenarios="1"/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="130" zoomScaleNormal="130" workbookViewId="0">
      <selection activeCell="E33" sqref="E33"/>
    </sheetView>
  </sheetViews>
  <sheetFormatPr baseColWidth="10" defaultRowHeight="12" x14ac:dyDescent="0.25"/>
  <cols>
    <col min="1" max="16384" width="11.5546875" style="1"/>
  </cols>
  <sheetData>
    <row r="2" spans="1:8" x14ac:dyDescent="0.25">
      <c r="A2" s="20"/>
      <c r="B2" s="171" t="s">
        <v>9</v>
      </c>
      <c r="C2" s="171"/>
      <c r="D2" s="171"/>
      <c r="E2" s="171"/>
      <c r="F2" s="171"/>
      <c r="G2" s="171"/>
      <c r="H2" s="171"/>
    </row>
    <row r="3" spans="1:8" s="8" customFormat="1" x14ac:dyDescent="0.3">
      <c r="A3" s="21"/>
      <c r="B3" s="22" t="s">
        <v>2</v>
      </c>
      <c r="C3" s="22" t="s">
        <v>3</v>
      </c>
      <c r="D3" s="22" t="s">
        <v>4</v>
      </c>
      <c r="E3" s="22" t="s">
        <v>10</v>
      </c>
      <c r="F3" s="22" t="s">
        <v>11</v>
      </c>
      <c r="G3" s="22" t="s">
        <v>12</v>
      </c>
      <c r="H3" s="22" t="s">
        <v>5</v>
      </c>
    </row>
    <row r="4" spans="1:8" s="8" customFormat="1" x14ac:dyDescent="0.3">
      <c r="A4" s="5">
        <v>42826</v>
      </c>
      <c r="B4" s="7">
        <v>0</v>
      </c>
      <c r="C4" s="7">
        <v>0</v>
      </c>
      <c r="D4" s="7">
        <v>0</v>
      </c>
      <c r="E4" s="7">
        <v>0</v>
      </c>
      <c r="F4" s="7">
        <v>116933</v>
      </c>
      <c r="G4" s="7">
        <v>72060</v>
      </c>
      <c r="H4" s="23">
        <f t="shared" ref="H4:H25" si="0">SUM(B4:G4)</f>
        <v>188993</v>
      </c>
    </row>
    <row r="5" spans="1:8" s="8" customFormat="1" x14ac:dyDescent="0.3">
      <c r="A5" s="5">
        <v>42856</v>
      </c>
      <c r="B5" s="7">
        <v>0</v>
      </c>
      <c r="C5" s="7">
        <v>0</v>
      </c>
      <c r="D5" s="7">
        <v>0</v>
      </c>
      <c r="E5" s="7">
        <v>0</v>
      </c>
      <c r="F5" s="7">
        <v>157909</v>
      </c>
      <c r="G5" s="7">
        <v>81263</v>
      </c>
      <c r="H5" s="23">
        <f>SUM(B5:G5)</f>
        <v>239172</v>
      </c>
    </row>
    <row r="6" spans="1:8" s="8" customFormat="1" x14ac:dyDescent="0.3">
      <c r="A6" s="5">
        <v>42887</v>
      </c>
      <c r="B6" s="7">
        <v>64395</v>
      </c>
      <c r="C6" s="7">
        <v>37542</v>
      </c>
      <c r="D6" s="7">
        <v>50711</v>
      </c>
      <c r="E6" s="7">
        <v>49733</v>
      </c>
      <c r="F6" s="7">
        <v>86624</v>
      </c>
      <c r="G6" s="7">
        <v>89137</v>
      </c>
      <c r="H6" s="23">
        <f t="shared" si="0"/>
        <v>378142</v>
      </c>
    </row>
    <row r="7" spans="1:8" s="8" customFormat="1" x14ac:dyDescent="0.3">
      <c r="A7" s="5">
        <v>42917</v>
      </c>
      <c r="B7" s="7">
        <v>116951</v>
      </c>
      <c r="C7" s="7">
        <v>67469</v>
      </c>
      <c r="D7" s="7">
        <v>0</v>
      </c>
      <c r="E7" s="7">
        <v>0</v>
      </c>
      <c r="F7" s="7">
        <v>0</v>
      </c>
      <c r="G7" s="7">
        <v>92281</v>
      </c>
      <c r="H7" s="23">
        <f t="shared" si="0"/>
        <v>276701</v>
      </c>
    </row>
    <row r="8" spans="1:8" s="8" customFormat="1" x14ac:dyDescent="0.3">
      <c r="A8" s="5">
        <v>42948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232951</v>
      </c>
      <c r="H8" s="23">
        <f t="shared" si="0"/>
        <v>232951</v>
      </c>
    </row>
    <row r="9" spans="1:8" s="8" customFormat="1" x14ac:dyDescent="0.3">
      <c r="A9" s="5">
        <v>42979</v>
      </c>
      <c r="B9" s="7">
        <v>0</v>
      </c>
      <c r="C9" s="7">
        <v>0</v>
      </c>
      <c r="D9" s="7">
        <v>86137</v>
      </c>
      <c r="E9" s="7">
        <v>89636</v>
      </c>
      <c r="F9" s="7">
        <v>0</v>
      </c>
      <c r="G9" s="7">
        <v>82724</v>
      </c>
      <c r="H9" s="23">
        <f t="shared" si="0"/>
        <v>258497</v>
      </c>
    </row>
    <row r="10" spans="1:8" s="8" customFormat="1" x14ac:dyDescent="0.3">
      <c r="A10" s="5">
        <v>43009</v>
      </c>
      <c r="B10" s="7">
        <v>0</v>
      </c>
      <c r="C10" s="7">
        <v>0</v>
      </c>
      <c r="D10" s="7">
        <v>0</v>
      </c>
      <c r="E10" s="7">
        <v>0</v>
      </c>
      <c r="F10" s="7">
        <v>159528</v>
      </c>
      <c r="G10" s="7">
        <v>86686</v>
      </c>
      <c r="H10" s="23">
        <f t="shared" si="0"/>
        <v>246214</v>
      </c>
    </row>
    <row r="11" spans="1:8" s="8" customFormat="1" x14ac:dyDescent="0.3">
      <c r="A11" s="5">
        <v>42675</v>
      </c>
      <c r="B11" s="24">
        <v>0</v>
      </c>
      <c r="C11" s="24">
        <v>0</v>
      </c>
      <c r="D11" s="24">
        <v>45980</v>
      </c>
      <c r="E11" s="24">
        <v>106873</v>
      </c>
      <c r="F11" s="24">
        <v>0</v>
      </c>
      <c r="G11" s="25">
        <v>71772</v>
      </c>
      <c r="H11" s="23">
        <f>SUM(B11:G11)</f>
        <v>224625</v>
      </c>
    </row>
    <row r="12" spans="1:8" s="8" customFormat="1" x14ac:dyDescent="0.3">
      <c r="A12" s="5">
        <v>42705</v>
      </c>
      <c r="B12" s="7">
        <v>49988</v>
      </c>
      <c r="C12" s="7">
        <v>77006</v>
      </c>
      <c r="D12" s="7">
        <v>0</v>
      </c>
      <c r="E12" s="7">
        <v>0</v>
      </c>
      <c r="F12" s="7">
        <v>0</v>
      </c>
      <c r="G12" s="7">
        <v>77580</v>
      </c>
      <c r="H12" s="23">
        <f>SUM(B12:G12)</f>
        <v>204574</v>
      </c>
    </row>
    <row r="13" spans="1:8" s="8" customFormat="1" x14ac:dyDescent="0.3">
      <c r="A13" s="9">
        <v>42736</v>
      </c>
      <c r="B13" s="7">
        <v>55197</v>
      </c>
      <c r="C13" s="7">
        <v>85594</v>
      </c>
      <c r="D13" s="7">
        <v>0</v>
      </c>
      <c r="E13" s="7">
        <v>0</v>
      </c>
      <c r="F13" s="7">
        <v>0</v>
      </c>
      <c r="G13" s="7">
        <v>70251</v>
      </c>
      <c r="H13" s="23">
        <f>SUM(B13:G13)</f>
        <v>211042</v>
      </c>
    </row>
    <row r="14" spans="1:8" s="8" customFormat="1" x14ac:dyDescent="0.3">
      <c r="A14" s="9">
        <v>42767</v>
      </c>
      <c r="B14" s="7">
        <v>57986</v>
      </c>
      <c r="C14" s="7">
        <v>90848</v>
      </c>
      <c r="D14" s="7">
        <v>0</v>
      </c>
      <c r="E14" s="7">
        <v>0</v>
      </c>
      <c r="F14" s="7">
        <v>0</v>
      </c>
      <c r="G14" s="7">
        <v>65636</v>
      </c>
      <c r="H14" s="23">
        <f t="shared" ref="H14:H16" si="1">SUM(B14:G14)</f>
        <v>214470</v>
      </c>
    </row>
    <row r="15" spans="1:8" s="8" customFormat="1" x14ac:dyDescent="0.3">
      <c r="A15" s="9">
        <v>42795</v>
      </c>
      <c r="B15" s="7">
        <v>0</v>
      </c>
      <c r="C15" s="7">
        <v>0</v>
      </c>
      <c r="D15" s="7">
        <v>49797</v>
      </c>
      <c r="E15" s="7">
        <v>115145</v>
      </c>
      <c r="F15" s="7">
        <v>0</v>
      </c>
      <c r="G15" s="7">
        <v>68129</v>
      </c>
      <c r="H15" s="23">
        <f t="shared" si="1"/>
        <v>233071</v>
      </c>
    </row>
    <row r="16" spans="1:8" s="8" customFormat="1" x14ac:dyDescent="0.3">
      <c r="A16" s="9">
        <v>42826</v>
      </c>
      <c r="B16" s="7">
        <v>0</v>
      </c>
      <c r="C16" s="7">
        <v>0</v>
      </c>
      <c r="D16" s="7">
        <v>0</v>
      </c>
      <c r="E16" s="7">
        <v>0</v>
      </c>
      <c r="F16" s="7">
        <v>116933</v>
      </c>
      <c r="G16" s="7">
        <v>72060</v>
      </c>
      <c r="H16" s="23">
        <f t="shared" si="1"/>
        <v>188993</v>
      </c>
    </row>
    <row r="17" spans="1:8" s="8" customFormat="1" x14ac:dyDescent="0.3">
      <c r="A17" s="9">
        <v>42856</v>
      </c>
      <c r="B17" s="7">
        <v>0</v>
      </c>
      <c r="C17" s="7">
        <v>0</v>
      </c>
      <c r="D17" s="7">
        <v>0</v>
      </c>
      <c r="E17" s="7">
        <v>0</v>
      </c>
      <c r="F17" s="7">
        <v>157909</v>
      </c>
      <c r="G17" s="7">
        <v>81263</v>
      </c>
      <c r="H17" s="23">
        <f>SUM(B17:G17)</f>
        <v>239172</v>
      </c>
    </row>
    <row r="18" spans="1:8" s="8" customFormat="1" x14ac:dyDescent="0.3">
      <c r="A18" s="9">
        <v>42887</v>
      </c>
      <c r="B18" s="7">
        <v>64395</v>
      </c>
      <c r="C18" s="7">
        <v>37542</v>
      </c>
      <c r="D18" s="7">
        <v>50711</v>
      </c>
      <c r="E18" s="7">
        <v>49733</v>
      </c>
      <c r="F18" s="7">
        <v>86624</v>
      </c>
      <c r="G18" s="7">
        <v>89137</v>
      </c>
      <c r="H18" s="23">
        <f t="shared" ref="H18:H22" si="2">SUM(B18:G18)</f>
        <v>378142</v>
      </c>
    </row>
    <row r="19" spans="1:8" s="8" customFormat="1" x14ac:dyDescent="0.3">
      <c r="A19" s="9">
        <v>42917</v>
      </c>
      <c r="B19" s="7">
        <v>116951</v>
      </c>
      <c r="C19" s="7">
        <v>67469</v>
      </c>
      <c r="D19" s="7">
        <v>0</v>
      </c>
      <c r="E19" s="7">
        <v>0</v>
      </c>
      <c r="F19" s="7">
        <v>0</v>
      </c>
      <c r="G19" s="7">
        <v>92281</v>
      </c>
      <c r="H19" s="23">
        <f t="shared" si="2"/>
        <v>276701</v>
      </c>
    </row>
    <row r="20" spans="1:8" s="8" customFormat="1" x14ac:dyDescent="0.3">
      <c r="A20" s="9">
        <v>42948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232951</v>
      </c>
      <c r="H20" s="23">
        <f t="shared" si="2"/>
        <v>232951</v>
      </c>
    </row>
    <row r="21" spans="1:8" s="8" customFormat="1" x14ac:dyDescent="0.3">
      <c r="A21" s="9">
        <v>42979</v>
      </c>
      <c r="B21" s="7">
        <v>0</v>
      </c>
      <c r="C21" s="7">
        <v>0</v>
      </c>
      <c r="D21" s="7">
        <v>86137</v>
      </c>
      <c r="E21" s="7">
        <v>89636</v>
      </c>
      <c r="F21" s="7">
        <v>0</v>
      </c>
      <c r="G21" s="7">
        <v>82724</v>
      </c>
      <c r="H21" s="23">
        <f t="shared" si="2"/>
        <v>258497</v>
      </c>
    </row>
    <row r="22" spans="1:8" s="8" customFormat="1" x14ac:dyDescent="0.3">
      <c r="A22" s="9">
        <v>43009</v>
      </c>
      <c r="B22" s="7">
        <v>0</v>
      </c>
      <c r="C22" s="7">
        <v>0</v>
      </c>
      <c r="D22" s="7">
        <v>0</v>
      </c>
      <c r="E22" s="7">
        <v>0</v>
      </c>
      <c r="F22" s="7">
        <v>159528</v>
      </c>
      <c r="G22" s="7">
        <v>86686</v>
      </c>
      <c r="H22" s="23">
        <f t="shared" si="2"/>
        <v>246214</v>
      </c>
    </row>
    <row r="23" spans="1:8" s="8" customFormat="1" x14ac:dyDescent="0.3">
      <c r="A23" s="9">
        <v>42675</v>
      </c>
      <c r="B23" s="24">
        <v>0</v>
      </c>
      <c r="C23" s="24">
        <v>0</v>
      </c>
      <c r="D23" s="24">
        <v>45980</v>
      </c>
      <c r="E23" s="24">
        <v>106873</v>
      </c>
      <c r="F23" s="24">
        <v>0</v>
      </c>
      <c r="G23" s="25">
        <v>71772</v>
      </c>
      <c r="H23" s="23">
        <f>SUM(B23:G23)</f>
        <v>224625</v>
      </c>
    </row>
    <row r="24" spans="1:8" s="8" customFormat="1" x14ac:dyDescent="0.3">
      <c r="A24" s="9">
        <v>42705</v>
      </c>
      <c r="B24" s="7">
        <v>49988</v>
      </c>
      <c r="C24" s="7">
        <v>77006</v>
      </c>
      <c r="D24" s="7">
        <v>0</v>
      </c>
      <c r="E24" s="7">
        <v>0</v>
      </c>
      <c r="F24" s="7">
        <v>0</v>
      </c>
      <c r="G24" s="7">
        <v>77580</v>
      </c>
      <c r="H24" s="23">
        <f>SUM(B24:G24)</f>
        <v>204574</v>
      </c>
    </row>
    <row r="25" spans="1:8" s="8" customFormat="1" x14ac:dyDescent="0.3">
      <c r="A25" s="26" t="s">
        <v>6</v>
      </c>
      <c r="B25" s="27">
        <f>SUM(B4:B24)</f>
        <v>575851</v>
      </c>
      <c r="C25" s="27">
        <f t="shared" ref="C25:G25" si="3">SUM(C4:C24)</f>
        <v>540476</v>
      </c>
      <c r="D25" s="27">
        <f t="shared" si="3"/>
        <v>415453</v>
      </c>
      <c r="E25" s="27">
        <f t="shared" si="3"/>
        <v>607629</v>
      </c>
      <c r="F25" s="27">
        <f t="shared" si="3"/>
        <v>1041988</v>
      </c>
      <c r="G25" s="27">
        <f t="shared" si="3"/>
        <v>1976924</v>
      </c>
      <c r="H25" s="28">
        <f t="shared" si="0"/>
        <v>5158321</v>
      </c>
    </row>
  </sheetData>
  <sheetProtection password="97B2" sheet="1" objects="1" scenarios="1"/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30" zoomScaleNormal="130" workbookViewId="0">
      <selection activeCell="C34" sqref="C34"/>
    </sheetView>
  </sheetViews>
  <sheetFormatPr baseColWidth="10" defaultRowHeight="12" x14ac:dyDescent="0.25"/>
  <cols>
    <col min="1" max="16384" width="11.5546875" style="1"/>
  </cols>
  <sheetData>
    <row r="1" spans="1:5" x14ac:dyDescent="0.25">
      <c r="B1" s="2" t="s">
        <v>0</v>
      </c>
    </row>
    <row r="2" spans="1:5" x14ac:dyDescent="0.25">
      <c r="B2" s="171" t="s">
        <v>7</v>
      </c>
      <c r="C2" s="171"/>
      <c r="D2" s="171"/>
      <c r="E2" s="171"/>
    </row>
    <row r="3" spans="1:5" x14ac:dyDescent="0.25">
      <c r="A3" s="10"/>
      <c r="B3" s="11" t="s">
        <v>2</v>
      </c>
      <c r="C3" s="11" t="s">
        <v>3</v>
      </c>
      <c r="D3" s="11" t="s">
        <v>4</v>
      </c>
      <c r="E3" s="11" t="s">
        <v>5</v>
      </c>
    </row>
    <row r="4" spans="1:5" s="8" customFormat="1" x14ac:dyDescent="0.3">
      <c r="A4" s="5">
        <v>42826</v>
      </c>
      <c r="B4" s="6">
        <v>1961</v>
      </c>
      <c r="C4" s="6">
        <v>3495</v>
      </c>
      <c r="D4" s="6">
        <v>3069</v>
      </c>
      <c r="E4" s="7">
        <f t="shared" ref="E4:E25" si="0">SUM(B4:D4)</f>
        <v>8525</v>
      </c>
    </row>
    <row r="5" spans="1:5" s="8" customFormat="1" x14ac:dyDescent="0.3">
      <c r="A5" s="5">
        <v>42856</v>
      </c>
      <c r="B5" s="6">
        <v>2194</v>
      </c>
      <c r="C5" s="6">
        <v>3910</v>
      </c>
      <c r="D5" s="6">
        <v>3433</v>
      </c>
      <c r="E5" s="7">
        <f t="shared" si="0"/>
        <v>9537</v>
      </c>
    </row>
    <row r="6" spans="1:5" s="8" customFormat="1" x14ac:dyDescent="0.3">
      <c r="A6" s="5">
        <v>42887</v>
      </c>
      <c r="B6" s="6">
        <v>3988</v>
      </c>
      <c r="C6" s="6">
        <v>7110</v>
      </c>
      <c r="D6" s="6">
        <v>6243</v>
      </c>
      <c r="E6" s="7">
        <f t="shared" si="0"/>
        <v>17341</v>
      </c>
    </row>
    <row r="7" spans="1:5" s="8" customFormat="1" x14ac:dyDescent="0.3">
      <c r="A7" s="5">
        <v>42917</v>
      </c>
      <c r="B7" s="6">
        <v>7629</v>
      </c>
      <c r="C7" s="6">
        <v>8290</v>
      </c>
      <c r="D7" s="6">
        <v>3060</v>
      </c>
      <c r="E7" s="7">
        <f t="shared" si="0"/>
        <v>18979</v>
      </c>
    </row>
    <row r="8" spans="1:5" s="8" customFormat="1" x14ac:dyDescent="0.3">
      <c r="A8" s="5">
        <v>42948</v>
      </c>
      <c r="B8" s="6">
        <v>721</v>
      </c>
      <c r="C8" s="6">
        <v>1451</v>
      </c>
      <c r="D8" s="6">
        <v>1755</v>
      </c>
      <c r="E8" s="7">
        <f t="shared" si="0"/>
        <v>3927</v>
      </c>
    </row>
    <row r="9" spans="1:5" s="8" customFormat="1" x14ac:dyDescent="0.3">
      <c r="A9" s="5">
        <v>42979</v>
      </c>
      <c r="B9" s="6">
        <v>6050</v>
      </c>
      <c r="C9" s="6">
        <v>6715</v>
      </c>
      <c r="D9" s="6">
        <v>3949</v>
      </c>
      <c r="E9" s="7">
        <f t="shared" si="0"/>
        <v>16714</v>
      </c>
    </row>
    <row r="10" spans="1:5" s="8" customFormat="1" x14ac:dyDescent="0.3">
      <c r="A10" s="5">
        <v>43009</v>
      </c>
      <c r="B10" s="6">
        <v>4518</v>
      </c>
      <c r="C10" s="6">
        <v>4879</v>
      </c>
      <c r="D10" s="6">
        <v>3247</v>
      </c>
      <c r="E10" s="7">
        <f t="shared" si="0"/>
        <v>12644</v>
      </c>
    </row>
    <row r="11" spans="1:5" s="8" customFormat="1" x14ac:dyDescent="0.3">
      <c r="A11" s="5">
        <v>42675</v>
      </c>
      <c r="B11" s="6">
        <v>2521</v>
      </c>
      <c r="C11" s="6">
        <v>4494</v>
      </c>
      <c r="D11" s="6">
        <v>3946</v>
      </c>
      <c r="E11" s="7">
        <f>SUM(B11:D11)</f>
        <v>10961</v>
      </c>
    </row>
    <row r="12" spans="1:5" s="8" customFormat="1" x14ac:dyDescent="0.3">
      <c r="A12" s="5">
        <v>42705</v>
      </c>
      <c r="B12" s="6">
        <v>2216</v>
      </c>
      <c r="C12" s="6">
        <v>3950</v>
      </c>
      <c r="D12" s="6">
        <v>3467</v>
      </c>
      <c r="E12" s="7">
        <f t="shared" ref="E12:E22" si="1">SUM(B12:D12)</f>
        <v>9633</v>
      </c>
    </row>
    <row r="13" spans="1:5" s="8" customFormat="1" x14ac:dyDescent="0.3">
      <c r="A13" s="9">
        <v>42736</v>
      </c>
      <c r="B13" s="6">
        <v>2679</v>
      </c>
      <c r="C13" s="6">
        <v>4775</v>
      </c>
      <c r="D13" s="6">
        <v>4192</v>
      </c>
      <c r="E13" s="7">
        <f t="shared" si="1"/>
        <v>11646</v>
      </c>
    </row>
    <row r="14" spans="1:5" s="8" customFormat="1" x14ac:dyDescent="0.3">
      <c r="A14" s="9">
        <v>42767</v>
      </c>
      <c r="B14" s="6">
        <v>2492</v>
      </c>
      <c r="C14" s="6">
        <v>4442</v>
      </c>
      <c r="D14" s="6">
        <v>3901</v>
      </c>
      <c r="E14" s="7">
        <f t="shared" si="1"/>
        <v>10835</v>
      </c>
    </row>
    <row r="15" spans="1:5" s="8" customFormat="1" x14ac:dyDescent="0.3">
      <c r="A15" s="9">
        <v>42795</v>
      </c>
      <c r="B15" s="6">
        <v>2472</v>
      </c>
      <c r="C15" s="6">
        <v>4407</v>
      </c>
      <c r="D15" s="6">
        <v>3869</v>
      </c>
      <c r="E15" s="7">
        <f t="shared" si="1"/>
        <v>10748</v>
      </c>
    </row>
    <row r="16" spans="1:5" s="8" customFormat="1" x14ac:dyDescent="0.3">
      <c r="A16" s="9">
        <v>42826</v>
      </c>
      <c r="B16" s="6">
        <v>1961</v>
      </c>
      <c r="C16" s="6">
        <v>3495</v>
      </c>
      <c r="D16" s="6">
        <v>3069</v>
      </c>
      <c r="E16" s="7">
        <f t="shared" si="1"/>
        <v>8525</v>
      </c>
    </row>
    <row r="17" spans="1:5" s="8" customFormat="1" x14ac:dyDescent="0.3">
      <c r="A17" s="9">
        <v>42856</v>
      </c>
      <c r="B17" s="6">
        <v>2194</v>
      </c>
      <c r="C17" s="6">
        <v>3910</v>
      </c>
      <c r="D17" s="6">
        <v>3433</v>
      </c>
      <c r="E17" s="7">
        <f t="shared" si="1"/>
        <v>9537</v>
      </c>
    </row>
    <row r="18" spans="1:5" s="8" customFormat="1" x14ac:dyDescent="0.3">
      <c r="A18" s="9">
        <v>42887</v>
      </c>
      <c r="B18" s="6">
        <v>3988</v>
      </c>
      <c r="C18" s="6">
        <v>7110</v>
      </c>
      <c r="D18" s="6">
        <v>6243</v>
      </c>
      <c r="E18" s="7">
        <f t="shared" si="1"/>
        <v>17341</v>
      </c>
    </row>
    <row r="19" spans="1:5" s="8" customFormat="1" x14ac:dyDescent="0.3">
      <c r="A19" s="9">
        <v>42917</v>
      </c>
      <c r="B19" s="6">
        <v>7629</v>
      </c>
      <c r="C19" s="6">
        <v>8290</v>
      </c>
      <c r="D19" s="6">
        <v>3060</v>
      </c>
      <c r="E19" s="7">
        <f t="shared" si="1"/>
        <v>18979</v>
      </c>
    </row>
    <row r="20" spans="1:5" s="8" customFormat="1" x14ac:dyDescent="0.3">
      <c r="A20" s="9">
        <v>42948</v>
      </c>
      <c r="B20" s="6">
        <v>721</v>
      </c>
      <c r="C20" s="6">
        <v>1451</v>
      </c>
      <c r="D20" s="6">
        <v>1755</v>
      </c>
      <c r="E20" s="7">
        <f t="shared" si="1"/>
        <v>3927</v>
      </c>
    </row>
    <row r="21" spans="1:5" s="8" customFormat="1" x14ac:dyDescent="0.3">
      <c r="A21" s="9">
        <v>42979</v>
      </c>
      <c r="B21" s="6">
        <v>6050</v>
      </c>
      <c r="C21" s="6">
        <v>6715</v>
      </c>
      <c r="D21" s="6">
        <v>3949</v>
      </c>
      <c r="E21" s="7">
        <f t="shared" si="1"/>
        <v>16714</v>
      </c>
    </row>
    <row r="22" spans="1:5" s="8" customFormat="1" x14ac:dyDescent="0.3">
      <c r="A22" s="9">
        <v>43009</v>
      </c>
      <c r="B22" s="6">
        <v>4518</v>
      </c>
      <c r="C22" s="6">
        <v>4879</v>
      </c>
      <c r="D22" s="6">
        <v>3247</v>
      </c>
      <c r="E22" s="7">
        <f t="shared" si="1"/>
        <v>12644</v>
      </c>
    </row>
    <row r="23" spans="1:5" s="8" customFormat="1" x14ac:dyDescent="0.3">
      <c r="A23" s="9">
        <v>42675</v>
      </c>
      <c r="B23" s="6">
        <v>2521</v>
      </c>
      <c r="C23" s="6">
        <v>4494</v>
      </c>
      <c r="D23" s="6">
        <v>3946</v>
      </c>
      <c r="E23" s="7">
        <f>SUM(B23:D23)</f>
        <v>10961</v>
      </c>
    </row>
    <row r="24" spans="1:5" s="8" customFormat="1" x14ac:dyDescent="0.3">
      <c r="A24" s="9">
        <v>42705</v>
      </c>
      <c r="B24" s="6">
        <v>2216</v>
      </c>
      <c r="C24" s="6">
        <v>3950</v>
      </c>
      <c r="D24" s="6">
        <v>3467</v>
      </c>
      <c r="E24" s="7">
        <f t="shared" ref="E24" si="2">SUM(B24:D24)</f>
        <v>9633</v>
      </c>
    </row>
    <row r="25" spans="1:5" s="8" customFormat="1" x14ac:dyDescent="0.3">
      <c r="A25" s="12" t="s">
        <v>6</v>
      </c>
      <c r="B25" s="13">
        <f>SUM(B4:B24)</f>
        <v>71239</v>
      </c>
      <c r="C25" s="13">
        <f t="shared" ref="C25:D25" si="3">SUM(C4:C24)</f>
        <v>102212</v>
      </c>
      <c r="D25" s="13">
        <f t="shared" si="3"/>
        <v>76300</v>
      </c>
      <c r="E25" s="13">
        <f t="shared" si="0"/>
        <v>249751</v>
      </c>
    </row>
  </sheetData>
  <sheetProtection password="97B2" sheet="1" objects="1" scenarios="1"/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30" zoomScaleNormal="130" workbookViewId="0">
      <selection activeCell="G31" sqref="G31"/>
    </sheetView>
  </sheetViews>
  <sheetFormatPr baseColWidth="10" defaultRowHeight="12" x14ac:dyDescent="0.25"/>
  <cols>
    <col min="1" max="16384" width="11.5546875" style="1"/>
  </cols>
  <sheetData>
    <row r="1" spans="1:5" x14ac:dyDescent="0.25">
      <c r="B1" s="2" t="s">
        <v>0</v>
      </c>
    </row>
    <row r="2" spans="1:5" x14ac:dyDescent="0.25">
      <c r="B2" s="171" t="s">
        <v>8</v>
      </c>
      <c r="C2" s="171"/>
      <c r="D2" s="171"/>
      <c r="E2" s="171"/>
    </row>
    <row r="3" spans="1:5" x14ac:dyDescent="0.25">
      <c r="A3" s="3"/>
      <c r="B3" s="4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14">
        <v>42826</v>
      </c>
      <c r="B4" s="10">
        <v>935</v>
      </c>
      <c r="C4" s="10">
        <v>1821</v>
      </c>
      <c r="D4" s="10">
        <v>1953</v>
      </c>
      <c r="E4" s="15">
        <f t="shared" ref="E4:E10" si="0">SUM(B4:D4)</f>
        <v>4709</v>
      </c>
    </row>
    <row r="5" spans="1:5" x14ac:dyDescent="0.25">
      <c r="A5" s="14">
        <v>42856</v>
      </c>
      <c r="B5" s="10">
        <v>1529</v>
      </c>
      <c r="C5" s="10">
        <v>2702</v>
      </c>
      <c r="D5" s="10">
        <v>2650</v>
      </c>
      <c r="E5" s="15">
        <f t="shared" si="0"/>
        <v>6881</v>
      </c>
    </row>
    <row r="6" spans="1:5" x14ac:dyDescent="0.25">
      <c r="A6" s="14">
        <v>42887</v>
      </c>
      <c r="B6" s="10">
        <v>1398</v>
      </c>
      <c r="C6" s="10">
        <v>2559</v>
      </c>
      <c r="D6" s="10">
        <v>2842</v>
      </c>
      <c r="E6" s="15">
        <f t="shared" si="0"/>
        <v>6799</v>
      </c>
    </row>
    <row r="7" spans="1:5" x14ac:dyDescent="0.25">
      <c r="A7" s="14">
        <v>42917</v>
      </c>
      <c r="B7" s="10">
        <v>0</v>
      </c>
      <c r="C7" s="10">
        <v>0</v>
      </c>
      <c r="D7" s="10">
        <v>0</v>
      </c>
      <c r="E7" s="15">
        <f t="shared" si="0"/>
        <v>0</v>
      </c>
    </row>
    <row r="8" spans="1:5" x14ac:dyDescent="0.25">
      <c r="A8" s="14">
        <v>42948</v>
      </c>
      <c r="B8" s="10">
        <v>2109</v>
      </c>
      <c r="C8" s="10">
        <v>3813</v>
      </c>
      <c r="D8" s="10">
        <v>3343</v>
      </c>
      <c r="E8" s="15">
        <f t="shared" si="0"/>
        <v>9265</v>
      </c>
    </row>
    <row r="9" spans="1:5" x14ac:dyDescent="0.25">
      <c r="A9" s="14">
        <v>42979</v>
      </c>
      <c r="B9" s="10">
        <v>3494</v>
      </c>
      <c r="C9" s="10">
        <v>6046</v>
      </c>
      <c r="D9" s="10">
        <v>6302</v>
      </c>
      <c r="E9" s="15">
        <f t="shared" si="0"/>
        <v>15842</v>
      </c>
    </row>
    <row r="10" spans="1:5" x14ac:dyDescent="0.25">
      <c r="A10" s="14">
        <v>43009</v>
      </c>
      <c r="B10" s="10">
        <v>2853</v>
      </c>
      <c r="C10" s="10">
        <v>5164</v>
      </c>
      <c r="D10" s="10">
        <v>4940</v>
      </c>
      <c r="E10" s="15">
        <f t="shared" si="0"/>
        <v>12957</v>
      </c>
    </row>
    <row r="11" spans="1:5" x14ac:dyDescent="0.25">
      <c r="A11" s="14">
        <v>42675</v>
      </c>
      <c r="B11" s="16">
        <v>1343</v>
      </c>
      <c r="C11" s="16">
        <v>2390</v>
      </c>
      <c r="D11" s="16">
        <v>2430</v>
      </c>
      <c r="E11" s="15">
        <f>SUM(B11:D11)</f>
        <v>6163</v>
      </c>
    </row>
    <row r="12" spans="1:5" x14ac:dyDescent="0.25">
      <c r="A12" s="14">
        <v>42705</v>
      </c>
      <c r="B12" s="10">
        <v>1085</v>
      </c>
      <c r="C12" s="10">
        <v>2551</v>
      </c>
      <c r="D12" s="10">
        <v>2478</v>
      </c>
      <c r="E12" s="15">
        <f t="shared" ref="E12:E22" si="1">SUM(B12:D12)</f>
        <v>6114</v>
      </c>
    </row>
    <row r="13" spans="1:5" x14ac:dyDescent="0.25">
      <c r="A13" s="17">
        <v>42736</v>
      </c>
      <c r="B13" s="10">
        <v>638</v>
      </c>
      <c r="C13" s="10">
        <v>1630</v>
      </c>
      <c r="D13" s="10">
        <v>1886</v>
      </c>
      <c r="E13" s="15">
        <f t="shared" si="1"/>
        <v>4154</v>
      </c>
    </row>
    <row r="14" spans="1:5" x14ac:dyDescent="0.25">
      <c r="A14" s="17">
        <v>42767</v>
      </c>
      <c r="B14" s="10">
        <v>807</v>
      </c>
      <c r="C14" s="10">
        <v>1974</v>
      </c>
      <c r="D14" s="10">
        <v>1747</v>
      </c>
      <c r="E14" s="15">
        <f t="shared" si="1"/>
        <v>4528</v>
      </c>
    </row>
    <row r="15" spans="1:5" x14ac:dyDescent="0.25">
      <c r="A15" s="17">
        <v>42795</v>
      </c>
      <c r="B15" s="10">
        <v>873</v>
      </c>
      <c r="C15" s="10">
        <v>1904</v>
      </c>
      <c r="D15" s="10">
        <v>2014</v>
      </c>
      <c r="E15" s="15">
        <f t="shared" si="1"/>
        <v>4791</v>
      </c>
    </row>
    <row r="16" spans="1:5" x14ac:dyDescent="0.25">
      <c r="A16" s="17">
        <v>42826</v>
      </c>
      <c r="B16" s="10">
        <v>935</v>
      </c>
      <c r="C16" s="10">
        <v>1821</v>
      </c>
      <c r="D16" s="10">
        <v>1953</v>
      </c>
      <c r="E16" s="15">
        <f t="shared" si="1"/>
        <v>4709</v>
      </c>
    </row>
    <row r="17" spans="1:5" x14ac:dyDescent="0.25">
      <c r="A17" s="17">
        <v>42856</v>
      </c>
      <c r="B17" s="10">
        <v>1529</v>
      </c>
      <c r="C17" s="10">
        <v>2702</v>
      </c>
      <c r="D17" s="10">
        <v>2650</v>
      </c>
      <c r="E17" s="15">
        <f t="shared" si="1"/>
        <v>6881</v>
      </c>
    </row>
    <row r="18" spans="1:5" x14ac:dyDescent="0.25">
      <c r="A18" s="17">
        <v>42887</v>
      </c>
      <c r="B18" s="10">
        <v>1398</v>
      </c>
      <c r="C18" s="10">
        <v>2559</v>
      </c>
      <c r="D18" s="10">
        <v>2842</v>
      </c>
      <c r="E18" s="15">
        <f t="shared" si="1"/>
        <v>6799</v>
      </c>
    </row>
    <row r="19" spans="1:5" x14ac:dyDescent="0.25">
      <c r="A19" s="17">
        <v>42917</v>
      </c>
      <c r="B19" s="10">
        <v>0</v>
      </c>
      <c r="C19" s="10">
        <v>0</v>
      </c>
      <c r="D19" s="10">
        <v>0</v>
      </c>
      <c r="E19" s="15">
        <f t="shared" si="1"/>
        <v>0</v>
      </c>
    </row>
    <row r="20" spans="1:5" x14ac:dyDescent="0.25">
      <c r="A20" s="17">
        <v>42948</v>
      </c>
      <c r="B20" s="10">
        <v>2109</v>
      </c>
      <c r="C20" s="10">
        <v>3813</v>
      </c>
      <c r="D20" s="10">
        <v>3343</v>
      </c>
      <c r="E20" s="15">
        <f t="shared" si="1"/>
        <v>9265</v>
      </c>
    </row>
    <row r="21" spans="1:5" x14ac:dyDescent="0.25">
      <c r="A21" s="17">
        <v>42979</v>
      </c>
      <c r="B21" s="10">
        <v>3494</v>
      </c>
      <c r="C21" s="10">
        <v>6046</v>
      </c>
      <c r="D21" s="10">
        <v>6302</v>
      </c>
      <c r="E21" s="15">
        <f t="shared" si="1"/>
        <v>15842</v>
      </c>
    </row>
    <row r="22" spans="1:5" x14ac:dyDescent="0.25">
      <c r="A22" s="17">
        <v>43009</v>
      </c>
      <c r="B22" s="10">
        <v>2853</v>
      </c>
      <c r="C22" s="10">
        <v>5164</v>
      </c>
      <c r="D22" s="10">
        <v>4940</v>
      </c>
      <c r="E22" s="15">
        <f t="shared" si="1"/>
        <v>12957</v>
      </c>
    </row>
    <row r="23" spans="1:5" x14ac:dyDescent="0.25">
      <c r="A23" s="17">
        <v>42675</v>
      </c>
      <c r="B23" s="16">
        <v>1343</v>
      </c>
      <c r="C23" s="16">
        <v>2390</v>
      </c>
      <c r="D23" s="16">
        <v>2430</v>
      </c>
      <c r="E23" s="15">
        <f>SUM(B23:D23)</f>
        <v>6163</v>
      </c>
    </row>
    <row r="24" spans="1:5" x14ac:dyDescent="0.25">
      <c r="A24" s="17">
        <v>42705</v>
      </c>
      <c r="B24" s="10">
        <v>1085</v>
      </c>
      <c r="C24" s="10">
        <v>2551</v>
      </c>
      <c r="D24" s="10">
        <v>2478</v>
      </c>
      <c r="E24" s="15">
        <f t="shared" ref="E24" si="2">SUM(B24:D24)</f>
        <v>6114</v>
      </c>
    </row>
    <row r="25" spans="1:5" x14ac:dyDescent="0.25">
      <c r="A25" s="18" t="s">
        <v>6</v>
      </c>
      <c r="B25" s="19">
        <f>SUM(B4:B24)</f>
        <v>31810</v>
      </c>
      <c r="C25" s="19">
        <f t="shared" ref="C25:D25" si="3">SUM(C4:C24)</f>
        <v>59600</v>
      </c>
      <c r="D25" s="19">
        <f t="shared" si="3"/>
        <v>59523</v>
      </c>
      <c r="E25" s="19">
        <f>SUM(B25:D25)</f>
        <v>150933</v>
      </c>
    </row>
  </sheetData>
  <sheetProtection password="97B2" sheet="1" objects="1" scenarios="1"/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Cotizacion</vt:lpstr>
      <vt:lpstr>MasterTar</vt:lpstr>
      <vt:lpstr>Cantoblanco</vt:lpstr>
      <vt:lpstr>Medicina</vt:lpstr>
      <vt:lpstr>Corrala</vt:lpstr>
      <vt:lpstr>Cristalera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Gonzalez Martin</dc:creator>
  <cp:lastModifiedBy>Julian Gonzalez Martin</cp:lastModifiedBy>
  <dcterms:created xsi:type="dcterms:W3CDTF">2017-12-12T09:13:17Z</dcterms:created>
  <dcterms:modified xsi:type="dcterms:W3CDTF">2017-12-12T16:53:29Z</dcterms:modified>
</cp:coreProperties>
</file>